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55" activeTab="0"/>
  </bookViews>
  <sheets>
    <sheet name="Race #" sheetId="1" r:id="rId1"/>
  </sheets>
  <definedNames>
    <definedName name="_xlnm.Print_Area" localSheetId="0">'Race #'!$A$2:$N$67</definedName>
  </definedNames>
  <calcPr fullCalcOnLoad="1"/>
</workbook>
</file>

<file path=xl/comments1.xml><?xml version="1.0" encoding="utf-8"?>
<comments xmlns="http://schemas.openxmlformats.org/spreadsheetml/2006/main">
  <authors>
    <author>James NG Scott</author>
  </authors>
  <commentList>
    <comment ref="P4" authorId="0">
      <text>
        <r>
          <rPr>
            <b/>
            <sz val="8"/>
            <rFont val="Tahoma"/>
            <family val="0"/>
          </rPr>
          <t>Highest number of laps completed by any boat.</t>
        </r>
      </text>
    </comment>
    <comment ref="Q4" authorId="0">
      <text>
        <r>
          <rPr>
            <b/>
            <sz val="8"/>
            <rFont val="Tahoma"/>
            <family val="0"/>
          </rPr>
          <t>Counts total number of finishers in race.</t>
        </r>
        <r>
          <rPr>
            <sz val="8"/>
            <rFont val="Tahoma"/>
            <family val="0"/>
          </rPr>
          <t xml:space="preserve">
</t>
        </r>
      </text>
    </comment>
    <comment ref="R4" authorId="0">
      <text>
        <r>
          <rPr>
            <b/>
            <sz val="8"/>
            <rFont val="Tahoma"/>
            <family val="0"/>
          </rPr>
          <t xml:space="preserve">Counts number of corrected times &lt; default 999 hrs.
Corrected times rounded to 1 sec.
</t>
        </r>
        <r>
          <rPr>
            <sz val="8"/>
            <rFont val="Tahoma"/>
            <family val="0"/>
          </rPr>
          <t xml:space="preserve">
</t>
        </r>
        <r>
          <rPr>
            <b/>
            <sz val="8"/>
            <rFont val="Tahoma"/>
            <family val="2"/>
          </rPr>
          <t>Corrected times calculated on max lap value for all boats.</t>
        </r>
      </text>
    </comment>
    <comment ref="S4" authorId="0">
      <text>
        <r>
          <rPr>
            <b/>
            <sz val="8"/>
            <rFont val="Tahoma"/>
            <family val="0"/>
          </rPr>
          <t>Counts total number of finishers.</t>
        </r>
        <r>
          <rPr>
            <sz val="8"/>
            <rFont val="Tahoma"/>
            <family val="0"/>
          </rPr>
          <t xml:space="preserve">
</t>
        </r>
      </text>
    </comment>
    <comment ref="T4" authorId="0">
      <text>
        <r>
          <rPr>
            <b/>
            <sz val="8"/>
            <rFont val="Tahoma"/>
            <family val="0"/>
          </rPr>
          <t>Counts total number of race positions.</t>
        </r>
        <r>
          <rPr>
            <sz val="8"/>
            <rFont val="Tahoma"/>
            <family val="0"/>
          </rPr>
          <t xml:space="preserve">
</t>
        </r>
      </text>
    </comment>
    <comment ref="U5" authorId="0">
      <text>
        <r>
          <rPr>
            <b/>
            <sz val="8"/>
            <rFont val="Tahoma"/>
            <family val="0"/>
          </rPr>
          <t>PY status to be excluded in addition to TN</t>
        </r>
        <r>
          <rPr>
            <sz val="8"/>
            <rFont val="Tahoma"/>
            <family val="0"/>
          </rPr>
          <t xml:space="preserve">
</t>
        </r>
      </text>
    </comment>
    <comment ref="U4" authorId="0">
      <text>
        <r>
          <rPr>
            <b/>
            <sz val="8"/>
            <rFont val="Tahoma"/>
            <family val="0"/>
          </rPr>
          <t>Number of  boats included in fleet for SCT assessment.</t>
        </r>
        <r>
          <rPr>
            <sz val="8"/>
            <rFont val="Tahoma"/>
            <family val="0"/>
          </rPr>
          <t xml:space="preserve">
</t>
        </r>
      </text>
    </comment>
    <comment ref="U2" authorId="0">
      <text>
        <r>
          <rPr>
            <b/>
            <sz val="8"/>
            <rFont val="Tahoma"/>
            <family val="0"/>
          </rPr>
          <t>Number of boats in top  2/3 of SCT assessment fleet.</t>
        </r>
        <r>
          <rPr>
            <sz val="8"/>
            <rFont val="Tahoma"/>
            <family val="0"/>
          </rPr>
          <t xml:space="preserve">
</t>
        </r>
      </text>
    </comment>
    <comment ref="V4" authorId="0">
      <text>
        <r>
          <rPr>
            <b/>
            <sz val="8"/>
            <rFont val="Tahoma"/>
            <family val="0"/>
          </rPr>
          <t>Boats included in ACT calculation.</t>
        </r>
        <r>
          <rPr>
            <sz val="8"/>
            <rFont val="Tahoma"/>
            <family val="0"/>
          </rPr>
          <t xml:space="preserve">
</t>
        </r>
      </text>
    </comment>
    <comment ref="W1" authorId="0">
      <text>
        <r>
          <rPr>
            <b/>
            <sz val="8"/>
            <rFont val="Tahoma"/>
            <family val="0"/>
          </rPr>
          <t>ACT=average of corrected times for top 2/3 of fleet.</t>
        </r>
        <r>
          <rPr>
            <sz val="8"/>
            <rFont val="Tahoma"/>
            <family val="0"/>
          </rPr>
          <t xml:space="preserve">
</t>
        </r>
      </text>
    </comment>
    <comment ref="W2" authorId="0">
      <text>
        <r>
          <rPr>
            <b/>
            <sz val="8"/>
            <rFont val="Tahoma"/>
            <family val="0"/>
          </rPr>
          <t>ACT + 5% to give 'slow performance' limit.</t>
        </r>
        <r>
          <rPr>
            <sz val="8"/>
            <rFont val="Tahoma"/>
            <family val="0"/>
          </rPr>
          <t xml:space="preserve">
</t>
        </r>
      </text>
    </comment>
    <comment ref="W4" authorId="0">
      <text>
        <r>
          <rPr>
            <b/>
            <sz val="8"/>
            <rFont val="Tahoma"/>
            <family val="0"/>
          </rPr>
          <t>Count of boats contributing to ACT.</t>
        </r>
        <r>
          <rPr>
            <sz val="8"/>
            <rFont val="Tahoma"/>
            <family val="0"/>
          </rPr>
          <t xml:space="preserve">
</t>
        </r>
      </text>
    </comment>
    <comment ref="X4" authorId="0">
      <text>
        <r>
          <rPr>
            <b/>
            <sz val="8"/>
            <rFont val="Tahoma"/>
            <family val="0"/>
          </rPr>
          <t>Count of boats faster than ACT+5% slow performance limit.</t>
        </r>
        <r>
          <rPr>
            <sz val="8"/>
            <rFont val="Tahoma"/>
            <family val="0"/>
          </rPr>
          <t xml:space="preserve">
</t>
        </r>
      </text>
    </comment>
    <comment ref="X2" authorId="0">
      <text>
        <r>
          <rPr>
            <b/>
            <sz val="8"/>
            <rFont val="Tahoma"/>
            <family val="0"/>
          </rPr>
          <t>SCT = average of all boats faster than ACT+5%.</t>
        </r>
        <r>
          <rPr>
            <sz val="8"/>
            <rFont val="Tahoma"/>
            <family val="0"/>
          </rPr>
          <t xml:space="preserve">
</t>
        </r>
      </text>
    </comment>
    <comment ref="Y2" authorId="0">
      <text>
        <r>
          <rPr>
            <b/>
            <sz val="8"/>
            <rFont val="Tahoma"/>
            <family val="0"/>
          </rPr>
          <t>Elapsed time divided by SCT x 1000 &amp; rounded to nearest integer.</t>
        </r>
        <r>
          <rPr>
            <sz val="8"/>
            <rFont val="Tahoma"/>
            <family val="0"/>
          </rPr>
          <t xml:space="preserve">
</t>
        </r>
      </text>
    </comment>
    <comment ref="Z3" authorId="0">
      <text>
        <r>
          <rPr>
            <b/>
            <sz val="8"/>
            <rFont val="Tahoma"/>
            <family val="0"/>
          </rPr>
          <t>Minimum boats required to contribute to SCT calculation. (Default value=2)</t>
        </r>
        <r>
          <rPr>
            <sz val="8"/>
            <rFont val="Tahoma"/>
            <family val="0"/>
          </rPr>
          <t xml:space="preserve">
</t>
        </r>
      </text>
    </comment>
    <comment ref="Z5" authorId="0">
      <text>
        <r>
          <rPr>
            <b/>
            <sz val="8"/>
            <rFont val="Tahoma"/>
            <family val="0"/>
          </rPr>
          <t>Percentage performance relative to handicap.</t>
        </r>
        <r>
          <rPr>
            <sz val="8"/>
            <rFont val="Tahoma"/>
            <family val="0"/>
          </rPr>
          <t xml:space="preserve">
</t>
        </r>
      </text>
    </comment>
    <comment ref="AA4" authorId="0">
      <text>
        <r>
          <rPr>
            <b/>
            <sz val="8"/>
            <rFont val="Tahoma"/>
            <family val="0"/>
          </rPr>
          <t>Check count of all finishers.</t>
        </r>
        <r>
          <rPr>
            <sz val="8"/>
            <rFont val="Tahoma"/>
            <family val="0"/>
          </rPr>
          <t xml:space="preserve">
</t>
        </r>
      </text>
    </comment>
    <comment ref="AA5" authorId="0">
      <text>
        <r>
          <rPr>
            <b/>
            <sz val="8"/>
            <rFont val="Tahoma"/>
            <family val="0"/>
          </rPr>
          <t>Check count of all boats correctly ordered.</t>
        </r>
        <r>
          <rPr>
            <sz val="8"/>
            <rFont val="Tahoma"/>
            <family val="0"/>
          </rPr>
          <t xml:space="preserve">
</t>
        </r>
      </text>
    </comment>
  </commentList>
</comments>
</file>

<file path=xl/sharedStrings.xml><?xml version="1.0" encoding="utf-8"?>
<sst xmlns="http://schemas.openxmlformats.org/spreadsheetml/2006/main" count="72" uniqueCount="63">
  <si>
    <t>PY</t>
  </si>
  <si>
    <t>H/cap</t>
  </si>
  <si>
    <t>Elapsed</t>
  </si>
  <si>
    <t>Corrected</t>
  </si>
  <si>
    <t>YR2</t>
  </si>
  <si>
    <t>Place</t>
  </si>
  <si>
    <t>Flag</t>
  </si>
  <si>
    <t>Class</t>
  </si>
  <si>
    <t>Sail No.</t>
  </si>
  <si>
    <t>Finish</t>
  </si>
  <si>
    <t>Achieved</t>
  </si>
  <si>
    <t>SCT</t>
  </si>
  <si>
    <t>input?</t>
  </si>
  <si>
    <t>Race ordered</t>
  </si>
  <si>
    <t>Count of finishers</t>
  </si>
  <si>
    <t>Count of ordered</t>
  </si>
  <si>
    <t>Finishers</t>
  </si>
  <si>
    <t>Finisher</t>
  </si>
  <si>
    <t>count</t>
  </si>
  <si>
    <t>Position</t>
  </si>
  <si>
    <t>Race</t>
  </si>
  <si>
    <t>Boat Name</t>
  </si>
  <si>
    <t>Date</t>
  </si>
  <si>
    <t>Default</t>
  </si>
  <si>
    <t>Count</t>
  </si>
  <si>
    <t>ACTx1.05</t>
  </si>
  <si>
    <t>ACT =</t>
  </si>
  <si>
    <t>time</t>
  </si>
  <si>
    <t>performance</t>
  </si>
  <si>
    <t>status</t>
  </si>
  <si>
    <t>Note: Press Ctrl+y to calculate race result. Warning: Do not use 'Cut' (Ctrl+x) to move data!</t>
  </si>
  <si>
    <t>Laps</t>
  </si>
  <si>
    <t>Max</t>
  </si>
  <si>
    <t>DATE</t>
  </si>
  <si>
    <t>EVENT</t>
  </si>
  <si>
    <t>Div 1</t>
  </si>
  <si>
    <t>BOATNAME</t>
  </si>
  <si>
    <t>BOATCLASS</t>
  </si>
  <si>
    <t>SAILNO</t>
  </si>
  <si>
    <t>BID</t>
  </si>
  <si>
    <t>HCAP</t>
  </si>
  <si>
    <t>PLACE</t>
  </si>
  <si>
    <t>FINTIME</t>
  </si>
  <si>
    <t>LAPS</t>
  </si>
  <si>
    <t>ELAPSED</t>
  </si>
  <si>
    <t>CORRECTED</t>
  </si>
  <si>
    <t>ACHHC</t>
  </si>
  <si>
    <t>NEWHC</t>
  </si>
  <si>
    <t>A</t>
  </si>
  <si>
    <t>C</t>
  </si>
  <si>
    <t>OHP</t>
  </si>
  <si>
    <t>PRFDX</t>
  </si>
  <si>
    <t>RID</t>
  </si>
  <si>
    <t>Min boats contributing to SCT:</t>
  </si>
  <si>
    <t>SCT from &gt;= min number of boats</t>
  </si>
  <si>
    <t>CN</t>
  </si>
  <si>
    <t>Insert CN to exclude from SCT:</t>
  </si>
  <si>
    <t>Fleet</t>
  </si>
  <si>
    <t>Top 2/3</t>
  </si>
  <si>
    <t>Relative %</t>
  </si>
  <si>
    <t xml:space="preserve">          Achieved</t>
  </si>
  <si>
    <t>performance  %</t>
  </si>
  <si>
    <t>Performance Database - Transfer File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</si>
</sst>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ss"/>
    <numFmt numFmtId="165" formatCode="0.0"/>
    <numFmt numFmtId="166" formatCode="0.00000000"/>
    <numFmt numFmtId="167" formatCode="0.000000"/>
    <numFmt numFmtId="168" formatCode="0.0%"/>
    <numFmt numFmtId="169" formatCode="0.000"/>
    <numFmt numFmtId="170" formatCode="[$-809]dd\ mmmm\ yyyy;@"/>
    <numFmt numFmtId="171" formatCode="h:mm:ss;@"/>
  </numFmts>
  <fonts count="10">
    <font>
      <sz val="10"/>
      <name val="Arial"/>
      <family val="0"/>
    </font>
    <font>
      <b/>
      <sz val="10"/>
      <name val="Arial"/>
      <family val="2"/>
    </font>
    <font>
      <b/>
      <sz val="14"/>
      <color indexed="10"/>
      <name val="Arial"/>
      <family val="2"/>
    </font>
    <font>
      <b/>
      <sz val="11"/>
      <name val="Arial"/>
      <family val="2"/>
    </font>
    <font>
      <sz val="11"/>
      <name val="Arial"/>
      <family val="2"/>
    </font>
    <font>
      <sz val="10"/>
      <color indexed="8"/>
      <name val="Arial"/>
      <family val="2"/>
    </font>
    <font>
      <sz val="8"/>
      <name val="Tahoma"/>
      <family val="0"/>
    </font>
    <font>
      <b/>
      <sz val="8"/>
      <name val="Tahoma"/>
      <family val="0"/>
    </font>
    <font>
      <b/>
      <sz val="9"/>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0" fontId="1" fillId="2" borderId="1" xfId="0" applyFont="1" applyFill="1" applyBorder="1" applyAlignment="1" applyProtection="1">
      <alignment horizontal="center" vertical="center"/>
      <protection/>
    </xf>
    <xf numFmtId="0" fontId="0" fillId="2" borderId="2" xfId="0" applyFill="1" applyBorder="1" applyAlignment="1" applyProtection="1">
      <alignment horizontal="center" vertical="center"/>
      <protection/>
    </xf>
    <xf numFmtId="0" fontId="1" fillId="2" borderId="2" xfId="0" applyFont="1" applyFill="1" applyBorder="1" applyAlignment="1" applyProtection="1">
      <alignment horizontal="center" vertical="center"/>
      <protection/>
    </xf>
    <xf numFmtId="164" fontId="1" fillId="2" borderId="2" xfId="0" applyNumberFormat="1" applyFont="1" applyFill="1" applyBorder="1" applyAlignment="1" applyProtection="1">
      <alignment horizontal="center" vertical="center"/>
      <protection/>
    </xf>
    <xf numFmtId="164" fontId="0" fillId="2" borderId="2" xfId="0" applyNumberFormat="1" applyFill="1" applyBorder="1" applyAlignment="1" applyProtection="1">
      <alignment horizontal="center" vertical="center"/>
      <protection/>
    </xf>
    <xf numFmtId="164" fontId="1" fillId="0" borderId="0" xfId="0" applyNumberFormat="1" applyFont="1" applyBorder="1" applyAlignment="1" applyProtection="1">
      <alignment horizontal="center"/>
      <protection/>
    </xf>
    <xf numFmtId="164" fontId="1" fillId="2" borderId="3" xfId="0" applyNumberFormat="1" applyFont="1" applyFill="1" applyBorder="1" applyAlignment="1" applyProtection="1">
      <alignment horizontal="center" vertical="center"/>
      <protection/>
    </xf>
    <xf numFmtId="164" fontId="1" fillId="2" borderId="4" xfId="0" applyNumberFormat="1" applyFont="1" applyFill="1" applyBorder="1" applyAlignment="1" applyProtection="1">
      <alignment horizontal="center" vertical="center"/>
      <protection/>
    </xf>
    <xf numFmtId="164" fontId="0" fillId="0" borderId="0" xfId="0" applyNumberFormat="1" applyBorder="1" applyAlignment="1" applyProtection="1">
      <alignment horizontal="center" vertical="center"/>
      <protection/>
    </xf>
    <xf numFmtId="1" fontId="1" fillId="0" borderId="0" xfId="0" applyNumberFormat="1" applyFont="1" applyBorder="1" applyAlignment="1" applyProtection="1">
      <alignment horizontal="center" vertical="center"/>
      <protection/>
    </xf>
    <xf numFmtId="1" fontId="0" fillId="0" borderId="0" xfId="0" applyNumberForma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Border="1" applyAlignment="1" applyProtection="1">
      <alignment horizontal="center"/>
      <protection/>
    </xf>
    <xf numFmtId="21" fontId="0" fillId="0" borderId="0" xfId="0" applyNumberFormat="1" applyBorder="1" applyAlignment="1" applyProtection="1">
      <alignment horizontal="center"/>
      <protection/>
    </xf>
    <xf numFmtId="164" fontId="0" fillId="0" borderId="0" xfId="0" applyNumberFormat="1" applyBorder="1" applyAlignment="1" applyProtection="1">
      <alignment/>
      <protection/>
    </xf>
    <xf numFmtId="166" fontId="1" fillId="0" borderId="0" xfId="0" applyNumberFormat="1" applyFont="1" applyBorder="1" applyAlignment="1" applyProtection="1">
      <alignment/>
      <protection/>
    </xf>
    <xf numFmtId="164" fontId="0" fillId="0" borderId="0" xfId="0" applyNumberFormat="1"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right"/>
      <protection/>
    </xf>
    <xf numFmtId="164" fontId="0" fillId="0" borderId="0" xfId="0" applyNumberFormat="1" applyBorder="1" applyAlignment="1" applyProtection="1">
      <alignment horizontal="center"/>
      <protection/>
    </xf>
    <xf numFmtId="46" fontId="0" fillId="0" borderId="0" xfId="0" applyNumberFormat="1" applyBorder="1" applyAlignment="1" applyProtection="1">
      <alignment horizontal="center"/>
      <protection/>
    </xf>
    <xf numFmtId="1" fontId="1"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ont="1" applyBorder="1" applyAlignment="1" applyProtection="1">
      <alignment horizontal="left"/>
      <protection/>
    </xf>
    <xf numFmtId="46"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164" fontId="1" fillId="0" borderId="0" xfId="0" applyNumberFormat="1" applyFont="1" applyBorder="1" applyAlignment="1" applyProtection="1">
      <alignment/>
      <protection/>
    </xf>
    <xf numFmtId="168" fontId="0" fillId="0" borderId="0" xfId="0" applyNumberFormat="1" applyBorder="1" applyAlignment="1" applyProtection="1">
      <alignment horizontal="center" vertical="center"/>
      <protection/>
    </xf>
    <xf numFmtId="1" fontId="0" fillId="0" borderId="0" xfId="0" applyNumberFormat="1" applyFont="1" applyBorder="1" applyAlignment="1" applyProtection="1">
      <alignment horizontal="center"/>
      <protection/>
    </xf>
    <xf numFmtId="164" fontId="1" fillId="2" borderId="3"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locked="0"/>
    </xf>
    <xf numFmtId="15"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right" vertical="center"/>
      <protection/>
    </xf>
    <xf numFmtId="170"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left" vertical="center"/>
      <protection/>
    </xf>
    <xf numFmtId="0" fontId="0" fillId="0" borderId="0" xfId="0" applyNumberFormat="1" applyBorder="1" applyAlignment="1" applyProtection="1">
      <alignment horizontal="right" vertical="center"/>
      <protection/>
    </xf>
    <xf numFmtId="171" fontId="0" fillId="0" borderId="0" xfId="0" applyNumberFormat="1" applyBorder="1" applyAlignment="1" applyProtection="1">
      <alignment horizontal="left" vertical="center"/>
      <protection/>
    </xf>
    <xf numFmtId="1" fontId="0" fillId="0" borderId="0" xfId="0" applyNumberFormat="1" applyBorder="1" applyAlignment="1" applyProtection="1">
      <alignment horizontal="left" vertical="center"/>
      <protection/>
    </xf>
    <xf numFmtId="2" fontId="0" fillId="0" borderId="0" xfId="0" applyNumberFormat="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left" vertical="center" indent="1"/>
      <protection locked="0"/>
    </xf>
    <xf numFmtId="0" fontId="0" fillId="0" borderId="0" xfId="0" applyBorder="1" applyAlignment="1" applyProtection="1">
      <alignment horizontal="left" vertical="center"/>
      <protection locked="0"/>
    </xf>
    <xf numFmtId="46" fontId="0" fillId="0" borderId="0"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1" fillId="2" borderId="1" xfId="0" applyFont="1" applyFill="1" applyBorder="1" applyAlignment="1" applyProtection="1">
      <alignment/>
      <protection/>
    </xf>
    <xf numFmtId="0" fontId="0" fillId="2" borderId="2" xfId="0" applyFill="1" applyBorder="1" applyAlignment="1" applyProtection="1">
      <alignment/>
      <protection/>
    </xf>
    <xf numFmtId="0" fontId="0" fillId="2" borderId="5" xfId="0" applyFill="1" applyBorder="1" applyAlignment="1" applyProtection="1">
      <alignment/>
      <protection/>
    </xf>
    <xf numFmtId="0" fontId="1" fillId="2" borderId="6"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15" fontId="0" fillId="2" borderId="8" xfId="0" applyNumberFormat="1" applyFill="1" applyBorder="1" applyAlignment="1">
      <alignment/>
    </xf>
    <xf numFmtId="1" fontId="0" fillId="2" borderId="3" xfId="0" applyNumberFormat="1" applyFill="1" applyBorder="1" applyAlignment="1">
      <alignment/>
    </xf>
    <xf numFmtId="1" fontId="0" fillId="2" borderId="3" xfId="0" applyNumberFormat="1" applyFill="1" applyBorder="1" applyAlignment="1">
      <alignment horizontal="right"/>
    </xf>
    <xf numFmtId="2" fontId="0" fillId="2" borderId="3" xfId="0" applyNumberFormat="1" applyFill="1" applyBorder="1" applyAlignment="1">
      <alignment/>
    </xf>
    <xf numFmtId="1" fontId="0" fillId="2" borderId="4" xfId="0" applyNumberFormat="1" applyFill="1" applyBorder="1" applyAlignment="1">
      <alignment horizontal="right"/>
    </xf>
    <xf numFmtId="0" fontId="0" fillId="3" borderId="9" xfId="0" applyFill="1" applyBorder="1" applyAlignment="1" applyProtection="1">
      <alignment horizontal="center" vertical="center"/>
      <protection locked="0"/>
    </xf>
    <xf numFmtId="15" fontId="0" fillId="3" borderId="10" xfId="0" applyNumberFormat="1" applyFill="1" applyBorder="1" applyAlignment="1" applyProtection="1">
      <alignment horizontal="center" vertical="center"/>
      <protection locked="0"/>
    </xf>
    <xf numFmtId="21" fontId="0" fillId="3" borderId="10" xfId="0" applyNumberForma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xf>
    <xf numFmtId="164" fontId="0" fillId="3" borderId="10" xfId="0" applyNumberFormat="1" applyFill="1" applyBorder="1" applyAlignment="1" applyProtection="1">
      <alignment horizontal="center" vertical="center"/>
      <protection/>
    </xf>
    <xf numFmtId="1" fontId="1" fillId="2" borderId="5" xfId="0" applyNumberFormat="1" applyFont="1" applyFill="1" applyBorder="1" applyAlignment="1" applyProtection="1">
      <alignment horizontal="center" vertical="center"/>
      <protection/>
    </xf>
    <xf numFmtId="1" fontId="0" fillId="0" borderId="11" xfId="0" applyNumberFormat="1" applyFill="1" applyBorder="1" applyAlignment="1" applyProtection="1">
      <alignment horizontal="center" vertical="center"/>
      <protection locked="0"/>
    </xf>
    <xf numFmtId="46" fontId="0" fillId="0" borderId="0" xfId="0" applyNumberFormat="1" applyBorder="1" applyAlignment="1" applyProtection="1">
      <alignment horizontal="right"/>
      <protection/>
    </xf>
    <xf numFmtId="164" fontId="0" fillId="0" borderId="12" xfId="0" applyNumberFormat="1"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164" fontId="1" fillId="2" borderId="2" xfId="0" applyNumberFormat="1" applyFon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164" fontId="1" fillId="2" borderId="3"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right" vertical="center"/>
      <protection/>
    </xf>
    <xf numFmtId="164" fontId="8" fillId="2" borderId="3"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9525</xdr:rowOff>
    </xdr:from>
    <xdr:to>
      <xdr:col>13</xdr:col>
      <xdr:colOff>400050</xdr:colOff>
      <xdr:row>66</xdr:row>
      <xdr:rowOff>114300</xdr:rowOff>
    </xdr:to>
    <xdr:sp>
      <xdr:nvSpPr>
        <xdr:cNvPr id="1" name="TextBox 1"/>
        <xdr:cNvSpPr txBox="1">
          <a:spLocks noChangeArrowheads="1"/>
        </xdr:cNvSpPr>
      </xdr:nvSpPr>
      <xdr:spPr>
        <a:xfrm>
          <a:off x="47625" y="12582525"/>
          <a:ext cx="9172575"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RYA YR2 Performance Assessment:
</a:t>
          </a:r>
          <a:r>
            <a:rPr lang="en-US" cap="none" sz="1100" b="0" i="0" u="none" baseline="0">
              <a:latin typeface="Arial"/>
              <a:ea typeface="Arial"/>
              <a:cs typeface="Arial"/>
            </a:rPr>
            <a:t>The distribution of corrected times across a fleet will typically be ‘skewed’ since it is easier to make mistakes than to avoid them. The performance standard is defined as the corrected time achieved by the largest group of boats, the peak or ‘mode’ of the distribution, and the YR2 procedure allows for this typical distribution in calculating the Standard Corrected Time (SCT). The average of corrected times for the top two thirds of the PY, SY &amp; RN boats in the race gives the Average Corrected Time (ACT). ACT+5%, corresponding to the statistically average performer relative to handicap two thirds down the fleet, is added to define the 'poor performance' limit. The corrected times of all PY, SY &amp; RN boats faster than ACT+5% are then averaged to give the SCT for the race. This new group of boats may be the same as the original two thirds or more or less, depending on the performance distribution in each race. The elapsed time for each boat is divided by the SCT and multiplied by 1000 to give its 'achieved performance'. Corrected times worse than ACT+5% are defined as 'poor' and should be excluded in calculating a boat's average performance for handicap assessment.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Y56"/>
  <sheetViews>
    <sheetView tabSelected="1" workbookViewId="0" topLeftCell="A1">
      <pane ySplit="5" topLeftCell="BM6" activePane="bottomLeft" state="frozen"/>
      <selection pane="topLeft" activeCell="P4" sqref="P4"/>
      <selection pane="bottomLeft" activeCell="A8" sqref="A8"/>
    </sheetView>
  </sheetViews>
  <sheetFormatPr defaultColWidth="9.140625" defaultRowHeight="12.75"/>
  <cols>
    <col min="1" max="1" width="25.57421875" style="20" customWidth="1"/>
    <col min="2" max="2" width="15.57421875" style="20" customWidth="1"/>
    <col min="3" max="3" width="11.8515625" style="20" customWidth="1"/>
    <col min="4" max="5" width="6.8515625" style="20" customWidth="1"/>
    <col min="6" max="7" width="9.421875" style="17" customWidth="1"/>
    <col min="8" max="8" width="5.00390625" style="17" customWidth="1"/>
    <col min="9" max="9" width="9.421875" style="17" customWidth="1"/>
    <col min="10" max="10" width="7.00390625" style="30" customWidth="1"/>
    <col min="11" max="11" width="9.7109375" style="17" customWidth="1"/>
    <col min="12" max="12" width="9.00390625" style="17" customWidth="1"/>
    <col min="13" max="13" width="6.57421875" style="17" customWidth="1"/>
    <col min="14" max="14" width="7.00390625" style="17" customWidth="1"/>
    <col min="15" max="16" width="6.00390625" style="17" customWidth="1"/>
    <col min="17" max="17" width="9.140625" style="17" customWidth="1"/>
    <col min="18" max="18" width="12.00390625" style="20" customWidth="1"/>
    <col min="19" max="20" width="11.140625" style="20" customWidth="1"/>
    <col min="21" max="26" width="9.140625" style="20" customWidth="1"/>
    <col min="27" max="27" width="6.7109375" style="15" customWidth="1"/>
    <col min="28" max="30" width="9.140625" style="20" customWidth="1"/>
    <col min="31" max="31" width="11.7109375" style="20" customWidth="1"/>
    <col min="32" max="32" width="5.7109375" style="20" customWidth="1"/>
    <col min="33" max="33" width="15.28125" style="20" customWidth="1"/>
    <col min="34" max="34" width="6.28125" style="20" customWidth="1"/>
    <col min="35" max="38" width="9.140625" style="20" customWidth="1"/>
    <col min="39" max="39" width="5.57421875" style="20" customWidth="1"/>
    <col min="40" max="40" width="9.140625" style="20" customWidth="1"/>
    <col min="41" max="41" width="7.28125" style="20" customWidth="1"/>
    <col min="42" max="47" width="9.140625" style="20" customWidth="1"/>
    <col min="48" max="49" width="5.57421875" style="20" customWidth="1"/>
    <col min="50" max="16384" width="9.140625" style="20" customWidth="1"/>
  </cols>
  <sheetData>
    <row r="1" spans="1:27" ht="18" customHeight="1" thickBot="1">
      <c r="A1" s="14" t="s">
        <v>30</v>
      </c>
      <c r="B1" s="15"/>
      <c r="C1" s="15"/>
      <c r="D1" s="15"/>
      <c r="E1" s="15"/>
      <c r="F1" s="16"/>
      <c r="J1" s="18"/>
      <c r="Q1" s="19"/>
      <c r="R1" s="15" t="s">
        <v>23</v>
      </c>
      <c r="U1" s="15" t="s">
        <v>58</v>
      </c>
      <c r="V1" s="21" t="s">
        <v>26</v>
      </c>
      <c r="W1" s="22">
        <f>IF(U2&gt;0,AVERAGE(W6:W55),"")</f>
      </c>
      <c r="X1" s="22" t="s">
        <v>11</v>
      </c>
      <c r="AA1" s="15" t="s">
        <v>6</v>
      </c>
    </row>
    <row r="2" spans="1:28" ht="18" customHeight="1" thickBot="1">
      <c r="A2" s="3" t="s">
        <v>20</v>
      </c>
      <c r="B2" s="4"/>
      <c r="C2" s="5" t="s">
        <v>22</v>
      </c>
      <c r="D2" s="4"/>
      <c r="E2" s="4"/>
      <c r="F2" s="6" t="str">
        <f>IF(AND(Q4&gt;0,MIN(Q6:Q55)&lt;F3),"Finish time earlier than start!","Start time")</f>
        <v>Start time</v>
      </c>
      <c r="G2" s="7"/>
      <c r="H2" s="7"/>
      <c r="I2" s="6" t="s">
        <v>11</v>
      </c>
      <c r="J2" s="6"/>
      <c r="K2" s="7"/>
      <c r="L2" s="7"/>
      <c r="M2" s="76" t="s">
        <v>56</v>
      </c>
      <c r="N2" s="68" t="s">
        <v>55</v>
      </c>
      <c r="P2" s="19" t="s">
        <v>32</v>
      </c>
      <c r="R2" s="23">
        <v>41.625</v>
      </c>
      <c r="S2" s="15" t="s">
        <v>17</v>
      </c>
      <c r="T2" s="15" t="s">
        <v>20</v>
      </c>
      <c r="U2" s="26">
        <f>ROUND(U4*2/3,0)</f>
        <v>0</v>
      </c>
      <c r="V2" s="21" t="s">
        <v>25</v>
      </c>
      <c r="W2" s="22">
        <f>IF(U2&gt;0,W1*1.05,"")</f>
      </c>
      <c r="X2" s="22">
        <f>IF(X4&gt;1,AVERAGE(X6:X55),"")</f>
      </c>
      <c r="Y2" s="15" t="s">
        <v>10</v>
      </c>
      <c r="AA2" s="15">
        <f>IF(AND(MIN(Q6:Q55)&gt;F3,AA4=AA5,Q4=S4),1,0)</f>
        <v>0</v>
      </c>
      <c r="AB2" s="20" t="s">
        <v>13</v>
      </c>
    </row>
    <row r="3" spans="1:51" ht="18" customHeight="1" thickBot="1">
      <c r="A3" s="60"/>
      <c r="B3" s="69"/>
      <c r="C3" s="61"/>
      <c r="D3" s="69"/>
      <c r="E3" s="69"/>
      <c r="F3" s="62"/>
      <c r="G3" s="63"/>
      <c r="H3" s="63"/>
      <c r="I3" s="64">
        <f>IF(AND(AA$2=1,AA$3=1,Q6&lt;1),X2,"")</f>
      </c>
      <c r="J3" s="33"/>
      <c r="K3" s="63"/>
      <c r="L3" s="63"/>
      <c r="M3" s="77" t="s">
        <v>53</v>
      </c>
      <c r="N3" s="66">
        <v>2</v>
      </c>
      <c r="P3" s="22" t="s">
        <v>31</v>
      </c>
      <c r="Q3" s="22" t="s">
        <v>16</v>
      </c>
      <c r="R3" s="23" t="s">
        <v>3</v>
      </c>
      <c r="S3" s="23" t="s">
        <v>18</v>
      </c>
      <c r="T3" s="15" t="s">
        <v>19</v>
      </c>
      <c r="U3" s="15" t="s">
        <v>57</v>
      </c>
      <c r="W3" s="17"/>
      <c r="X3" s="17"/>
      <c r="Y3" s="15" t="s">
        <v>28</v>
      </c>
      <c r="Z3" s="15">
        <f>IF(N3&lt;2,2,N3)</f>
        <v>2</v>
      </c>
      <c r="AA3" s="15">
        <f>IF(X4&gt;=Z3,1,0)</f>
        <v>0</v>
      </c>
      <c r="AB3" s="20" t="s">
        <v>54</v>
      </c>
      <c r="AE3" s="48" t="s">
        <v>62</v>
      </c>
      <c r="AF3" s="49"/>
      <c r="AG3" s="49"/>
      <c r="AH3" s="49"/>
      <c r="AI3" s="49"/>
      <c r="AJ3" s="49"/>
      <c r="AK3" s="49"/>
      <c r="AL3" s="49"/>
      <c r="AM3" s="49"/>
      <c r="AN3" s="49"/>
      <c r="AO3" s="49"/>
      <c r="AP3" s="49"/>
      <c r="AQ3" s="49"/>
      <c r="AR3" s="49"/>
      <c r="AS3" s="49"/>
      <c r="AT3" s="49"/>
      <c r="AU3" s="49"/>
      <c r="AV3" s="49"/>
      <c r="AW3" s="49"/>
      <c r="AX3" s="49"/>
      <c r="AY3" s="50"/>
    </row>
    <row r="4" spans="1:51" s="26" customFormat="1" ht="18" customHeight="1">
      <c r="A4" s="70" t="s">
        <v>21</v>
      </c>
      <c r="B4" s="71" t="s">
        <v>7</v>
      </c>
      <c r="C4" s="71" t="s">
        <v>8</v>
      </c>
      <c r="D4" s="71" t="s">
        <v>0</v>
      </c>
      <c r="E4" s="71" t="s">
        <v>1</v>
      </c>
      <c r="F4" s="72" t="s">
        <v>9</v>
      </c>
      <c r="G4" s="6" t="s">
        <v>2</v>
      </c>
      <c r="H4" s="6" t="s">
        <v>31</v>
      </c>
      <c r="I4" s="6" t="s">
        <v>3</v>
      </c>
      <c r="J4" s="6" t="s">
        <v>5</v>
      </c>
      <c r="K4" s="6" t="s">
        <v>60</v>
      </c>
      <c r="L4" s="6"/>
      <c r="M4" s="6" t="s">
        <v>4</v>
      </c>
      <c r="N4" s="65" t="s">
        <v>11</v>
      </c>
      <c r="O4" s="8"/>
      <c r="P4" s="24">
        <f>MAX(P6:P55)</f>
        <v>1</v>
      </c>
      <c r="Q4" s="24">
        <f>COUNTIF(Q6:Q55,"&lt;1")</f>
        <v>0</v>
      </c>
      <c r="R4" s="24">
        <f>COUNTIF(R6:R55,"&lt;1")</f>
        <v>0</v>
      </c>
      <c r="S4" s="24">
        <f>COUNTIF(S6:S55,"&gt;.5")</f>
        <v>0</v>
      </c>
      <c r="T4" s="24">
        <f>COUNTIF(T6:T55,"&gt;.5")</f>
        <v>0</v>
      </c>
      <c r="U4" s="24">
        <f>COUNTIF(U6:U55,"&lt;1")</f>
        <v>0</v>
      </c>
      <c r="V4" s="25" t="s">
        <v>24</v>
      </c>
      <c r="W4" s="24">
        <f>COUNTIF(W6:W55,"&lt;1")</f>
        <v>0</v>
      </c>
      <c r="X4" s="24">
        <f>COUNTIF(X6:X55,"&lt;1")</f>
        <v>0</v>
      </c>
      <c r="AA4" s="25">
        <f>COUNTIF(Q6:Q55,"&lt;1")</f>
        <v>0</v>
      </c>
      <c r="AB4" s="27" t="s">
        <v>14</v>
      </c>
      <c r="AE4" s="51"/>
      <c r="AF4" s="52" t="s">
        <v>52</v>
      </c>
      <c r="AG4" s="53"/>
      <c r="AH4" s="53"/>
      <c r="AI4" s="53"/>
      <c r="AJ4" s="53"/>
      <c r="AK4" s="53"/>
      <c r="AL4" s="53"/>
      <c r="AM4" s="53"/>
      <c r="AN4" s="53"/>
      <c r="AO4" s="53"/>
      <c r="AP4" s="53"/>
      <c r="AQ4" s="53"/>
      <c r="AR4" s="53"/>
      <c r="AS4" s="53"/>
      <c r="AT4" s="53"/>
      <c r="AU4" s="53"/>
      <c r="AV4" s="53"/>
      <c r="AW4" s="53"/>
      <c r="AX4" s="53"/>
      <c r="AY4" s="54"/>
    </row>
    <row r="5" spans="1:51" ht="18" customHeight="1" thickBot="1">
      <c r="A5" s="73"/>
      <c r="B5" s="69"/>
      <c r="C5" s="69"/>
      <c r="D5" s="74" t="s">
        <v>1</v>
      </c>
      <c r="E5" s="74" t="s">
        <v>29</v>
      </c>
      <c r="F5" s="75" t="s">
        <v>27</v>
      </c>
      <c r="G5" s="9" t="s">
        <v>27</v>
      </c>
      <c r="H5" s="9"/>
      <c r="I5" s="9" t="s">
        <v>27</v>
      </c>
      <c r="J5" s="9"/>
      <c r="K5" s="33" t="s">
        <v>61</v>
      </c>
      <c r="L5" s="9"/>
      <c r="M5" s="9"/>
      <c r="N5" s="10" t="s">
        <v>12</v>
      </c>
      <c r="O5" s="8"/>
      <c r="P5" s="32"/>
      <c r="Q5" s="24"/>
      <c r="R5" s="24"/>
      <c r="S5" s="24"/>
      <c r="T5" s="67"/>
      <c r="U5" s="15" t="str">
        <f>IF(N2="CN","CN","xx")</f>
        <v>CN</v>
      </c>
      <c r="W5" s="17"/>
      <c r="X5" s="17"/>
      <c r="Z5" s="20" t="s">
        <v>59</v>
      </c>
      <c r="AA5" s="15">
        <f>SUM(AA6:AA55)</f>
        <v>0</v>
      </c>
      <c r="AB5" s="20" t="s">
        <v>15</v>
      </c>
      <c r="AE5" s="55" t="s">
        <v>33</v>
      </c>
      <c r="AF5" s="56">
        <f ca="1">ROUND(RAND()*1000,0)</f>
        <v>362</v>
      </c>
      <c r="AG5" s="56" t="s">
        <v>34</v>
      </c>
      <c r="AH5" s="57" t="s">
        <v>35</v>
      </c>
      <c r="AI5" s="58" t="s">
        <v>11</v>
      </c>
      <c r="AJ5" s="56" t="s">
        <v>36</v>
      </c>
      <c r="AK5" s="56" t="s">
        <v>37</v>
      </c>
      <c r="AL5" s="56" t="s">
        <v>38</v>
      </c>
      <c r="AM5" s="56" t="s">
        <v>39</v>
      </c>
      <c r="AN5" s="57" t="s">
        <v>40</v>
      </c>
      <c r="AO5" s="56" t="s">
        <v>41</v>
      </c>
      <c r="AP5" s="56" t="s">
        <v>42</v>
      </c>
      <c r="AQ5" s="56" t="s">
        <v>43</v>
      </c>
      <c r="AR5" s="56" t="s">
        <v>44</v>
      </c>
      <c r="AS5" s="58" t="s">
        <v>45</v>
      </c>
      <c r="AT5" s="57" t="s">
        <v>46</v>
      </c>
      <c r="AU5" s="57" t="s">
        <v>47</v>
      </c>
      <c r="AV5" s="56" t="s">
        <v>48</v>
      </c>
      <c r="AW5" s="56" t="s">
        <v>49</v>
      </c>
      <c r="AX5" s="57" t="s">
        <v>50</v>
      </c>
      <c r="AY5" s="59" t="s">
        <v>51</v>
      </c>
    </row>
    <row r="6" spans="1:51" s="29" customFormat="1" ht="18" customHeight="1">
      <c r="A6" s="44"/>
      <c r="B6" s="45"/>
      <c r="C6" s="45"/>
      <c r="D6" s="1"/>
      <c r="E6" s="1"/>
      <c r="F6" s="46"/>
      <c r="G6" s="11">
        <f aca="true" t="shared" si="0" ref="G6:G37">IF(Q6&lt;1,Q6-F$3,"")</f>
      </c>
      <c r="H6" s="47"/>
      <c r="I6" s="11">
        <f aca="true" t="shared" si="1" ref="I6:I37">IF(AND(AA$2=1,Q6&lt;1),R6,"")</f>
      </c>
      <c r="J6" s="12">
        <f aca="true" t="shared" si="2" ref="J6:J37">IF(AA$2=1,T6,"")</f>
      </c>
      <c r="K6" s="13">
        <f aca="true" t="shared" si="3" ref="K6:K37">IF(AND(AA$2=1,AA$3=1,Q6&lt;1),Y6,"")</f>
      </c>
      <c r="L6" s="31">
        <f aca="true" t="shared" si="4" ref="L6:L37">IF(AND(AA$2=1,AA$3=1,Q6&lt;1),Z6,"")</f>
      </c>
      <c r="M6" s="13">
        <f aca="true" t="shared" si="5" ref="M6:M37">IF(AND(AA$2=1,AA$3=1,R6&gt;W$2,R6&lt;R$2),"Poor","")</f>
      </c>
      <c r="N6" s="11">
        <f aca="true" t="shared" si="6" ref="N6:N37">IF(AND(AA$2=1,AA$3=1,X6&lt;1),"yes","")</f>
      </c>
      <c r="O6" s="11"/>
      <c r="P6" s="13">
        <f aca="true" t="shared" si="7" ref="P6:P37">IF(H6="",1,H6)</f>
        <v>1</v>
      </c>
      <c r="Q6" s="11" t="str">
        <f aca="true" t="shared" si="8" ref="Q6:Q37">IF(F6=""," ",F6)</f>
        <v> </v>
      </c>
      <c r="R6" s="28">
        <f aca="true" t="shared" si="9" ref="R6:R37">IF(AND(Q6&lt;1,D6&gt;1),ROUND(G6/P6*P$4*1000/D6*24*3600,0)/(24*3600),R$2)</f>
        <v>41.625</v>
      </c>
      <c r="S6" s="13">
        <f aca="true" t="shared" si="10" ref="S6:S37">IF(Q6&lt;1,S5+1,"")</f>
      </c>
      <c r="T6" s="13">
        <f aca="true" t="shared" si="11" ref="T6:T37">IF(R6=R5,T5,S6)</f>
      </c>
      <c r="U6" s="11">
        <f aca="true" t="shared" si="12" ref="U6:U37">IF(OR(E6="TN",E6=U$5,R6=R$2),"",R6)</f>
      </c>
      <c r="V6" s="29">
        <f aca="true" t="shared" si="13" ref="V6:V37">IF(U6="",V5,V5+1)</f>
        <v>0</v>
      </c>
      <c r="W6" s="11">
        <f aca="true" t="shared" si="14" ref="W6:W37">IF(OR(V6&gt;U$2,U6=""),"",U6)</f>
      </c>
      <c r="X6" s="11">
        <f aca="true" t="shared" si="15" ref="X6:X37">IF(U6&lt;W$2,U6,"")</f>
      </c>
      <c r="Y6" s="29">
        <f aca="true" t="shared" si="16" ref="Y6:Y37">IF(R6&lt;R$2,ROUND(G6/P6*P$4/X$2*1000,0),"")</f>
      </c>
      <c r="Z6" s="31">
        <f aca="true" t="shared" si="17" ref="Z6:Z37">IF(R6&lt;R$2,ROUND((R6-X$2)/X$2,3),"")</f>
      </c>
      <c r="AA6" s="29">
        <f aca="true" t="shared" si="18" ref="AA6:AA37">IF(AND(R6&lt;=R7,R6&lt;R$2),1,0)</f>
        <v>0</v>
      </c>
      <c r="AE6" s="35">
        <f>IF($J6="","",C$3)</f>
      </c>
      <c r="AF6" s="36">
        <f>IF($J6="","",AF5)</f>
      </c>
      <c r="AG6" s="37">
        <f>IF($J6="","",A$3)</f>
      </c>
      <c r="AH6" s="36">
        <f>IF($J6="","",AH5)</f>
      </c>
      <c r="AI6" s="36">
        <f>IF($J6="","",I$3*24*3600)</f>
      </c>
      <c r="AJ6" s="38">
        <f>IF($J6="","",A6)</f>
      </c>
      <c r="AK6" s="38">
        <f>IF($J6="","",B6)</f>
      </c>
      <c r="AL6" s="38">
        <f>IF($J6="","",C6)</f>
      </c>
      <c r="AN6" s="39">
        <f>IF($J6="","",D6)</f>
      </c>
      <c r="AO6" s="36">
        <f>J6</f>
      </c>
      <c r="AP6" s="40">
        <f>IF($J6="","",F6)</f>
      </c>
      <c r="AQ6" s="41">
        <f>IF($J6="","",P6)</f>
      </c>
      <c r="AR6" s="36">
        <f>IF($J6="","",G6*24*3600)</f>
      </c>
      <c r="AS6" s="42">
        <f>IF($J6="","",I6*24*3600)</f>
      </c>
      <c r="AT6" s="36">
        <f>IF($J6="","",K6)</f>
      </c>
      <c r="AU6" s="43"/>
      <c r="AV6" s="41">
        <f>IF(AND($J6&lt;&gt;"",N6=""),"N","")</f>
      </c>
      <c r="AW6" s="29">
        <f>IF(AND($J6&lt;&gt;"",L6&gt;0.05),"s","")</f>
      </c>
      <c r="AX6" s="36">
        <f>IF($J6="","",D6)</f>
      </c>
      <c r="AY6" s="36">
        <f>IF($J6="","",K6-D6)</f>
      </c>
    </row>
    <row r="7" spans="1:51" s="29" customFormat="1" ht="18" customHeight="1">
      <c r="A7" s="44"/>
      <c r="B7" s="45"/>
      <c r="C7" s="45"/>
      <c r="D7" s="1"/>
      <c r="E7" s="1"/>
      <c r="F7" s="2"/>
      <c r="G7" s="11">
        <f t="shared" si="0"/>
      </c>
      <c r="H7" s="47"/>
      <c r="I7" s="11">
        <f t="shared" si="1"/>
      </c>
      <c r="J7" s="12">
        <f t="shared" si="2"/>
      </c>
      <c r="K7" s="13">
        <f t="shared" si="3"/>
      </c>
      <c r="L7" s="31">
        <f t="shared" si="4"/>
      </c>
      <c r="M7" s="13">
        <f t="shared" si="5"/>
      </c>
      <c r="N7" s="11">
        <f t="shared" si="6"/>
      </c>
      <c r="O7" s="11"/>
      <c r="P7" s="13">
        <f t="shared" si="7"/>
        <v>1</v>
      </c>
      <c r="Q7" s="11" t="str">
        <f t="shared" si="8"/>
        <v> </v>
      </c>
      <c r="R7" s="28">
        <f t="shared" si="9"/>
        <v>41.625</v>
      </c>
      <c r="S7" s="13">
        <f t="shared" si="10"/>
      </c>
      <c r="T7" s="13">
        <f t="shared" si="11"/>
      </c>
      <c r="U7" s="11">
        <f t="shared" si="12"/>
      </c>
      <c r="V7" s="29">
        <f t="shared" si="13"/>
        <v>0</v>
      </c>
      <c r="W7" s="11">
        <f t="shared" si="14"/>
      </c>
      <c r="X7" s="11">
        <f t="shared" si="15"/>
      </c>
      <c r="Y7" s="29">
        <f t="shared" si="16"/>
      </c>
      <c r="Z7" s="31">
        <f t="shared" si="17"/>
      </c>
      <c r="AA7" s="29">
        <f t="shared" si="18"/>
        <v>0</v>
      </c>
      <c r="AE7" s="35">
        <f aca="true" t="shared" si="19" ref="AE7:AE45">IF($J7="","",C$3)</f>
      </c>
      <c r="AF7" s="36">
        <f aca="true" t="shared" si="20" ref="AF7:AF45">IF($J7="","",AF6)</f>
      </c>
      <c r="AG7" s="37">
        <f aca="true" t="shared" si="21" ref="AG7:AG45">IF($J7="","",A$3)</f>
      </c>
      <c r="AH7" s="36">
        <f aca="true" t="shared" si="22" ref="AH7:AH45">IF($J7="","",AH6)</f>
      </c>
      <c r="AI7" s="36">
        <f aca="true" t="shared" si="23" ref="AI7:AI45">IF($J7="","",I$3*24*3600)</f>
      </c>
      <c r="AJ7" s="38">
        <f aca="true" t="shared" si="24" ref="AJ7:AJ45">IF($J7="","",A7)</f>
      </c>
      <c r="AK7" s="38">
        <f aca="true" t="shared" si="25" ref="AK7:AK45">IF($J7="","",B7)</f>
      </c>
      <c r="AL7" s="38">
        <f aca="true" t="shared" si="26" ref="AL7:AL45">IF($J7="","",C7)</f>
      </c>
      <c r="AN7" s="39">
        <f aca="true" t="shared" si="27" ref="AN7:AN45">IF($J7="","",D7)</f>
      </c>
      <c r="AO7" s="36">
        <f aca="true" t="shared" si="28" ref="AO7:AO45">J7</f>
      </c>
      <c r="AP7" s="40">
        <f aca="true" t="shared" si="29" ref="AP7:AP45">IF($J7="","",F7)</f>
      </c>
      <c r="AQ7" s="41">
        <f aca="true" t="shared" si="30" ref="AQ7:AQ45">IF($J7="","",P7)</f>
      </c>
      <c r="AR7" s="36">
        <f aca="true" t="shared" si="31" ref="AR7:AR45">IF($J7="","",G7*24*3600)</f>
      </c>
      <c r="AS7" s="42">
        <f aca="true" t="shared" si="32" ref="AS7:AS45">IF($J7="","",I7*24*3600)</f>
      </c>
      <c r="AT7" s="36">
        <f aca="true" t="shared" si="33" ref="AT7:AT45">IF($J7="","",K7)</f>
      </c>
      <c r="AU7" s="43"/>
      <c r="AV7" s="41">
        <f aca="true" t="shared" si="34" ref="AV7:AV45">IF(AND($J7&lt;&gt;"",N7=""),"N","")</f>
      </c>
      <c r="AW7" s="29">
        <f aca="true" t="shared" si="35" ref="AW7:AW45">IF(AND($J7&lt;&gt;"",L7&gt;0.05),"s","")</f>
      </c>
      <c r="AX7" s="36">
        <f aca="true" t="shared" si="36" ref="AX7:AX45">IF($J7="","",D7)</f>
      </c>
      <c r="AY7" s="36">
        <f aca="true" t="shared" si="37" ref="AY7:AY45">IF($J7="","",K7-D7)</f>
      </c>
    </row>
    <row r="8" spans="1:51" s="29" customFormat="1" ht="18" customHeight="1">
      <c r="A8" s="44"/>
      <c r="B8" s="45"/>
      <c r="C8" s="45"/>
      <c r="D8" s="1"/>
      <c r="E8" s="1"/>
      <c r="F8" s="2"/>
      <c r="G8" s="11">
        <f t="shared" si="0"/>
      </c>
      <c r="H8" s="47"/>
      <c r="I8" s="11">
        <f t="shared" si="1"/>
      </c>
      <c r="J8" s="12">
        <f t="shared" si="2"/>
      </c>
      <c r="K8" s="13">
        <f t="shared" si="3"/>
      </c>
      <c r="L8" s="31">
        <f t="shared" si="4"/>
      </c>
      <c r="M8" s="13">
        <f t="shared" si="5"/>
      </c>
      <c r="N8" s="11">
        <f t="shared" si="6"/>
      </c>
      <c r="O8" s="11"/>
      <c r="P8" s="13">
        <f t="shared" si="7"/>
        <v>1</v>
      </c>
      <c r="Q8" s="11" t="str">
        <f t="shared" si="8"/>
        <v> </v>
      </c>
      <c r="R8" s="28">
        <f t="shared" si="9"/>
        <v>41.625</v>
      </c>
      <c r="S8" s="13">
        <f t="shared" si="10"/>
      </c>
      <c r="T8" s="13">
        <f t="shared" si="11"/>
      </c>
      <c r="U8" s="11">
        <f t="shared" si="12"/>
      </c>
      <c r="V8" s="29">
        <f t="shared" si="13"/>
        <v>0</v>
      </c>
      <c r="W8" s="11">
        <f t="shared" si="14"/>
      </c>
      <c r="X8" s="11">
        <f t="shared" si="15"/>
      </c>
      <c r="Y8" s="29">
        <f t="shared" si="16"/>
      </c>
      <c r="Z8" s="31">
        <f t="shared" si="17"/>
      </c>
      <c r="AA8" s="29">
        <f t="shared" si="18"/>
        <v>0</v>
      </c>
      <c r="AE8" s="35">
        <f t="shared" si="19"/>
      </c>
      <c r="AF8" s="36">
        <f t="shared" si="20"/>
      </c>
      <c r="AG8" s="37">
        <f t="shared" si="21"/>
      </c>
      <c r="AH8" s="36">
        <f t="shared" si="22"/>
      </c>
      <c r="AI8" s="36">
        <f t="shared" si="23"/>
      </c>
      <c r="AJ8" s="38">
        <f t="shared" si="24"/>
      </c>
      <c r="AK8" s="38">
        <f t="shared" si="25"/>
      </c>
      <c r="AL8" s="38">
        <f t="shared" si="26"/>
      </c>
      <c r="AN8" s="39">
        <f t="shared" si="27"/>
      </c>
      <c r="AO8" s="36">
        <f t="shared" si="28"/>
      </c>
      <c r="AP8" s="40">
        <f t="shared" si="29"/>
      </c>
      <c r="AQ8" s="41">
        <f t="shared" si="30"/>
      </c>
      <c r="AR8" s="36">
        <f t="shared" si="31"/>
      </c>
      <c r="AS8" s="42">
        <f t="shared" si="32"/>
      </c>
      <c r="AT8" s="36">
        <f t="shared" si="33"/>
      </c>
      <c r="AU8" s="43"/>
      <c r="AV8" s="41">
        <f t="shared" si="34"/>
      </c>
      <c r="AW8" s="29">
        <f t="shared" si="35"/>
      </c>
      <c r="AX8" s="36">
        <f t="shared" si="36"/>
      </c>
      <c r="AY8" s="36">
        <f t="shared" si="37"/>
      </c>
    </row>
    <row r="9" spans="1:51" s="29" customFormat="1" ht="18" customHeight="1">
      <c r="A9" s="44"/>
      <c r="B9" s="45"/>
      <c r="C9" s="45"/>
      <c r="D9" s="1"/>
      <c r="E9" s="1"/>
      <c r="F9" s="2"/>
      <c r="G9" s="11">
        <f t="shared" si="0"/>
      </c>
      <c r="H9" s="47"/>
      <c r="I9" s="11">
        <f t="shared" si="1"/>
      </c>
      <c r="J9" s="12">
        <f t="shared" si="2"/>
      </c>
      <c r="K9" s="13">
        <f t="shared" si="3"/>
      </c>
      <c r="L9" s="31">
        <f t="shared" si="4"/>
      </c>
      <c r="M9" s="13">
        <f t="shared" si="5"/>
      </c>
      <c r="N9" s="11">
        <f t="shared" si="6"/>
      </c>
      <c r="O9" s="11"/>
      <c r="P9" s="13">
        <f t="shared" si="7"/>
        <v>1</v>
      </c>
      <c r="Q9" s="11" t="str">
        <f t="shared" si="8"/>
        <v> </v>
      </c>
      <c r="R9" s="28">
        <f t="shared" si="9"/>
        <v>41.625</v>
      </c>
      <c r="S9" s="13">
        <f t="shared" si="10"/>
      </c>
      <c r="T9" s="13">
        <f t="shared" si="11"/>
      </c>
      <c r="U9" s="11">
        <f t="shared" si="12"/>
      </c>
      <c r="V9" s="29">
        <f t="shared" si="13"/>
        <v>0</v>
      </c>
      <c r="W9" s="11">
        <f t="shared" si="14"/>
      </c>
      <c r="X9" s="11">
        <f t="shared" si="15"/>
      </c>
      <c r="Y9" s="29">
        <f t="shared" si="16"/>
      </c>
      <c r="Z9" s="31">
        <f t="shared" si="17"/>
      </c>
      <c r="AA9" s="29">
        <f t="shared" si="18"/>
        <v>0</v>
      </c>
      <c r="AE9" s="35">
        <f t="shared" si="19"/>
      </c>
      <c r="AF9" s="36">
        <f t="shared" si="20"/>
      </c>
      <c r="AG9" s="37">
        <f t="shared" si="21"/>
      </c>
      <c r="AH9" s="36">
        <f t="shared" si="22"/>
      </c>
      <c r="AI9" s="36">
        <f t="shared" si="23"/>
      </c>
      <c r="AJ9" s="38">
        <f t="shared" si="24"/>
      </c>
      <c r="AK9" s="38">
        <f t="shared" si="25"/>
      </c>
      <c r="AL9" s="38">
        <f t="shared" si="26"/>
      </c>
      <c r="AN9" s="39">
        <f t="shared" si="27"/>
      </c>
      <c r="AO9" s="36">
        <f t="shared" si="28"/>
      </c>
      <c r="AP9" s="40">
        <f t="shared" si="29"/>
      </c>
      <c r="AQ9" s="41">
        <f t="shared" si="30"/>
      </c>
      <c r="AR9" s="36">
        <f t="shared" si="31"/>
      </c>
      <c r="AS9" s="42">
        <f t="shared" si="32"/>
      </c>
      <c r="AT9" s="36">
        <f t="shared" si="33"/>
      </c>
      <c r="AU9" s="43"/>
      <c r="AV9" s="41">
        <f t="shared" si="34"/>
      </c>
      <c r="AW9" s="29">
        <f t="shared" si="35"/>
      </c>
      <c r="AX9" s="36">
        <f t="shared" si="36"/>
      </c>
      <c r="AY9" s="36">
        <f t="shared" si="37"/>
      </c>
    </row>
    <row r="10" spans="1:51" s="29" customFormat="1" ht="18" customHeight="1">
      <c r="A10" s="44"/>
      <c r="B10" s="45"/>
      <c r="C10" s="45"/>
      <c r="D10" s="1"/>
      <c r="E10" s="1"/>
      <c r="F10" s="46"/>
      <c r="G10" s="11">
        <f t="shared" si="0"/>
      </c>
      <c r="H10" s="47"/>
      <c r="I10" s="11">
        <f t="shared" si="1"/>
      </c>
      <c r="J10" s="12">
        <f t="shared" si="2"/>
      </c>
      <c r="K10" s="13">
        <f t="shared" si="3"/>
      </c>
      <c r="L10" s="31">
        <f t="shared" si="4"/>
      </c>
      <c r="M10" s="13">
        <f t="shared" si="5"/>
      </c>
      <c r="N10" s="11">
        <f t="shared" si="6"/>
      </c>
      <c r="O10" s="11"/>
      <c r="P10" s="13">
        <f t="shared" si="7"/>
        <v>1</v>
      </c>
      <c r="Q10" s="11" t="str">
        <f t="shared" si="8"/>
        <v> </v>
      </c>
      <c r="R10" s="28">
        <f t="shared" si="9"/>
        <v>41.625</v>
      </c>
      <c r="S10" s="13">
        <f t="shared" si="10"/>
      </c>
      <c r="T10" s="13">
        <f t="shared" si="11"/>
      </c>
      <c r="U10" s="11">
        <f t="shared" si="12"/>
      </c>
      <c r="V10" s="29">
        <f t="shared" si="13"/>
        <v>0</v>
      </c>
      <c r="W10" s="11">
        <f t="shared" si="14"/>
      </c>
      <c r="X10" s="11">
        <f t="shared" si="15"/>
      </c>
      <c r="Y10" s="29">
        <f t="shared" si="16"/>
      </c>
      <c r="Z10" s="31">
        <f t="shared" si="17"/>
      </c>
      <c r="AA10" s="29">
        <f t="shared" si="18"/>
        <v>0</v>
      </c>
      <c r="AE10" s="35">
        <f t="shared" si="19"/>
      </c>
      <c r="AF10" s="36">
        <f t="shared" si="20"/>
      </c>
      <c r="AG10" s="37">
        <f t="shared" si="21"/>
      </c>
      <c r="AH10" s="36">
        <f t="shared" si="22"/>
      </c>
      <c r="AI10" s="36">
        <f t="shared" si="23"/>
      </c>
      <c r="AJ10" s="38">
        <f t="shared" si="24"/>
      </c>
      <c r="AK10" s="38">
        <f t="shared" si="25"/>
      </c>
      <c r="AL10" s="38">
        <f t="shared" si="26"/>
      </c>
      <c r="AN10" s="39">
        <f t="shared" si="27"/>
      </c>
      <c r="AO10" s="36">
        <f t="shared" si="28"/>
      </c>
      <c r="AP10" s="40">
        <f t="shared" si="29"/>
      </c>
      <c r="AQ10" s="41">
        <f t="shared" si="30"/>
      </c>
      <c r="AR10" s="36">
        <f t="shared" si="31"/>
      </c>
      <c r="AS10" s="42">
        <f t="shared" si="32"/>
      </c>
      <c r="AT10" s="36">
        <f t="shared" si="33"/>
      </c>
      <c r="AU10" s="43"/>
      <c r="AV10" s="41">
        <f t="shared" si="34"/>
      </c>
      <c r="AW10" s="29">
        <f t="shared" si="35"/>
      </c>
      <c r="AX10" s="36">
        <f t="shared" si="36"/>
      </c>
      <c r="AY10" s="36">
        <f t="shared" si="37"/>
      </c>
    </row>
    <row r="11" spans="1:51" s="29" customFormat="1" ht="18" customHeight="1">
      <c r="A11" s="44"/>
      <c r="B11" s="45"/>
      <c r="C11" s="45"/>
      <c r="D11" s="1"/>
      <c r="E11" s="1"/>
      <c r="F11" s="46"/>
      <c r="G11" s="11">
        <f t="shared" si="0"/>
      </c>
      <c r="H11" s="47"/>
      <c r="I11" s="11">
        <f t="shared" si="1"/>
      </c>
      <c r="J11" s="12">
        <f t="shared" si="2"/>
      </c>
      <c r="K11" s="13">
        <f t="shared" si="3"/>
      </c>
      <c r="L11" s="31">
        <f t="shared" si="4"/>
      </c>
      <c r="M11" s="13">
        <f t="shared" si="5"/>
      </c>
      <c r="N11" s="11">
        <f t="shared" si="6"/>
      </c>
      <c r="O11" s="11"/>
      <c r="P11" s="13">
        <f t="shared" si="7"/>
        <v>1</v>
      </c>
      <c r="Q11" s="11" t="str">
        <f t="shared" si="8"/>
        <v> </v>
      </c>
      <c r="R11" s="28">
        <f t="shared" si="9"/>
        <v>41.625</v>
      </c>
      <c r="S11" s="13">
        <f t="shared" si="10"/>
      </c>
      <c r="T11" s="13">
        <f t="shared" si="11"/>
      </c>
      <c r="U11" s="11">
        <f t="shared" si="12"/>
      </c>
      <c r="V11" s="29">
        <f t="shared" si="13"/>
        <v>0</v>
      </c>
      <c r="W11" s="11">
        <f t="shared" si="14"/>
      </c>
      <c r="X11" s="11">
        <f t="shared" si="15"/>
      </c>
      <c r="Y11" s="29">
        <f t="shared" si="16"/>
      </c>
      <c r="Z11" s="31">
        <f t="shared" si="17"/>
      </c>
      <c r="AA11" s="29">
        <f t="shared" si="18"/>
        <v>0</v>
      </c>
      <c r="AE11" s="35">
        <f t="shared" si="19"/>
      </c>
      <c r="AF11" s="36">
        <f t="shared" si="20"/>
      </c>
      <c r="AG11" s="37">
        <f t="shared" si="21"/>
      </c>
      <c r="AH11" s="36">
        <f t="shared" si="22"/>
      </c>
      <c r="AI11" s="36">
        <f t="shared" si="23"/>
      </c>
      <c r="AJ11" s="38">
        <f t="shared" si="24"/>
      </c>
      <c r="AK11" s="38">
        <f t="shared" si="25"/>
      </c>
      <c r="AL11" s="38">
        <f t="shared" si="26"/>
      </c>
      <c r="AN11" s="39">
        <f t="shared" si="27"/>
      </c>
      <c r="AO11" s="36">
        <f t="shared" si="28"/>
      </c>
      <c r="AP11" s="40">
        <f t="shared" si="29"/>
      </c>
      <c r="AQ11" s="41">
        <f t="shared" si="30"/>
      </c>
      <c r="AR11" s="36">
        <f t="shared" si="31"/>
      </c>
      <c r="AS11" s="42">
        <f t="shared" si="32"/>
      </c>
      <c r="AT11" s="36">
        <f t="shared" si="33"/>
      </c>
      <c r="AU11" s="43"/>
      <c r="AV11" s="41">
        <f t="shared" si="34"/>
      </c>
      <c r="AW11" s="29">
        <f t="shared" si="35"/>
      </c>
      <c r="AX11" s="36">
        <f t="shared" si="36"/>
      </c>
      <c r="AY11" s="36">
        <f t="shared" si="37"/>
      </c>
    </row>
    <row r="12" spans="1:51" s="29" customFormat="1" ht="18" customHeight="1">
      <c r="A12" s="44"/>
      <c r="B12" s="45"/>
      <c r="C12" s="45"/>
      <c r="D12" s="1"/>
      <c r="E12" s="1"/>
      <c r="F12" s="46"/>
      <c r="G12" s="11">
        <f t="shared" si="0"/>
      </c>
      <c r="H12" s="47"/>
      <c r="I12" s="11">
        <f t="shared" si="1"/>
      </c>
      <c r="J12" s="12">
        <f t="shared" si="2"/>
      </c>
      <c r="K12" s="13">
        <f t="shared" si="3"/>
      </c>
      <c r="L12" s="31">
        <f t="shared" si="4"/>
      </c>
      <c r="M12" s="13">
        <f t="shared" si="5"/>
      </c>
      <c r="N12" s="11">
        <f t="shared" si="6"/>
      </c>
      <c r="O12" s="11"/>
      <c r="P12" s="13">
        <f t="shared" si="7"/>
        <v>1</v>
      </c>
      <c r="Q12" s="11" t="str">
        <f t="shared" si="8"/>
        <v> </v>
      </c>
      <c r="R12" s="28">
        <f t="shared" si="9"/>
        <v>41.625</v>
      </c>
      <c r="S12" s="13">
        <f t="shared" si="10"/>
      </c>
      <c r="T12" s="13">
        <f t="shared" si="11"/>
      </c>
      <c r="U12" s="11">
        <f t="shared" si="12"/>
      </c>
      <c r="V12" s="29">
        <f t="shared" si="13"/>
        <v>0</v>
      </c>
      <c r="W12" s="11">
        <f t="shared" si="14"/>
      </c>
      <c r="X12" s="11">
        <f t="shared" si="15"/>
      </c>
      <c r="Y12" s="29">
        <f t="shared" si="16"/>
      </c>
      <c r="Z12" s="31">
        <f t="shared" si="17"/>
      </c>
      <c r="AA12" s="29">
        <f t="shared" si="18"/>
        <v>0</v>
      </c>
      <c r="AE12" s="35">
        <f t="shared" si="19"/>
      </c>
      <c r="AF12" s="36">
        <f t="shared" si="20"/>
      </c>
      <c r="AG12" s="37">
        <f t="shared" si="21"/>
      </c>
      <c r="AH12" s="36">
        <f t="shared" si="22"/>
      </c>
      <c r="AI12" s="36">
        <f t="shared" si="23"/>
      </c>
      <c r="AJ12" s="38">
        <f t="shared" si="24"/>
      </c>
      <c r="AK12" s="38">
        <f t="shared" si="25"/>
      </c>
      <c r="AL12" s="38">
        <f t="shared" si="26"/>
      </c>
      <c r="AN12" s="39">
        <f t="shared" si="27"/>
      </c>
      <c r="AO12" s="36">
        <f t="shared" si="28"/>
      </c>
      <c r="AP12" s="40">
        <f t="shared" si="29"/>
      </c>
      <c r="AQ12" s="41">
        <f t="shared" si="30"/>
      </c>
      <c r="AR12" s="36">
        <f t="shared" si="31"/>
      </c>
      <c r="AS12" s="42">
        <f t="shared" si="32"/>
      </c>
      <c r="AT12" s="36">
        <f t="shared" si="33"/>
      </c>
      <c r="AU12" s="43"/>
      <c r="AV12" s="41">
        <f t="shared" si="34"/>
      </c>
      <c r="AW12" s="29">
        <f t="shared" si="35"/>
      </c>
      <c r="AX12" s="36">
        <f t="shared" si="36"/>
      </c>
      <c r="AY12" s="36">
        <f t="shared" si="37"/>
      </c>
    </row>
    <row r="13" spans="1:51" s="29" customFormat="1" ht="18" customHeight="1">
      <c r="A13" s="44"/>
      <c r="B13" s="45"/>
      <c r="C13" s="45"/>
      <c r="D13" s="1"/>
      <c r="E13" s="1"/>
      <c r="F13" s="2"/>
      <c r="G13" s="11">
        <f t="shared" si="0"/>
      </c>
      <c r="H13" s="47"/>
      <c r="I13" s="11">
        <f t="shared" si="1"/>
      </c>
      <c r="J13" s="12">
        <f t="shared" si="2"/>
      </c>
      <c r="K13" s="13">
        <f t="shared" si="3"/>
      </c>
      <c r="L13" s="31">
        <f t="shared" si="4"/>
      </c>
      <c r="M13" s="13">
        <f t="shared" si="5"/>
      </c>
      <c r="N13" s="11">
        <f t="shared" si="6"/>
      </c>
      <c r="O13" s="11"/>
      <c r="P13" s="13">
        <f t="shared" si="7"/>
        <v>1</v>
      </c>
      <c r="Q13" s="11" t="str">
        <f t="shared" si="8"/>
        <v> </v>
      </c>
      <c r="R13" s="28">
        <f t="shared" si="9"/>
        <v>41.625</v>
      </c>
      <c r="S13" s="13">
        <f t="shared" si="10"/>
      </c>
      <c r="T13" s="13">
        <f t="shared" si="11"/>
      </c>
      <c r="U13" s="11">
        <f t="shared" si="12"/>
      </c>
      <c r="V13" s="29">
        <f t="shared" si="13"/>
        <v>0</v>
      </c>
      <c r="W13" s="11">
        <f t="shared" si="14"/>
      </c>
      <c r="X13" s="11">
        <f t="shared" si="15"/>
      </c>
      <c r="Y13" s="29">
        <f t="shared" si="16"/>
      </c>
      <c r="Z13" s="31">
        <f t="shared" si="17"/>
      </c>
      <c r="AA13" s="29">
        <f t="shared" si="18"/>
        <v>0</v>
      </c>
      <c r="AE13" s="35">
        <f t="shared" si="19"/>
      </c>
      <c r="AF13" s="36">
        <f t="shared" si="20"/>
      </c>
      <c r="AG13" s="37">
        <f t="shared" si="21"/>
      </c>
      <c r="AH13" s="36">
        <f t="shared" si="22"/>
      </c>
      <c r="AI13" s="36">
        <f t="shared" si="23"/>
      </c>
      <c r="AJ13" s="38">
        <f t="shared" si="24"/>
      </c>
      <c r="AK13" s="38">
        <f t="shared" si="25"/>
      </c>
      <c r="AL13" s="38">
        <f t="shared" si="26"/>
      </c>
      <c r="AN13" s="39">
        <f t="shared" si="27"/>
      </c>
      <c r="AO13" s="36">
        <f t="shared" si="28"/>
      </c>
      <c r="AP13" s="40">
        <f t="shared" si="29"/>
      </c>
      <c r="AQ13" s="41">
        <f t="shared" si="30"/>
      </c>
      <c r="AR13" s="36">
        <f t="shared" si="31"/>
      </c>
      <c r="AS13" s="42">
        <f t="shared" si="32"/>
      </c>
      <c r="AT13" s="36">
        <f t="shared" si="33"/>
      </c>
      <c r="AU13" s="43"/>
      <c r="AV13" s="41">
        <f t="shared" si="34"/>
      </c>
      <c r="AW13" s="29">
        <f t="shared" si="35"/>
      </c>
      <c r="AX13" s="36">
        <f t="shared" si="36"/>
      </c>
      <c r="AY13" s="36">
        <f t="shared" si="37"/>
      </c>
    </row>
    <row r="14" spans="1:51" s="29" customFormat="1" ht="18" customHeight="1">
      <c r="A14" s="44"/>
      <c r="B14" s="45"/>
      <c r="C14" s="45"/>
      <c r="D14" s="1"/>
      <c r="E14" s="1"/>
      <c r="F14" s="2"/>
      <c r="G14" s="11">
        <f t="shared" si="0"/>
      </c>
      <c r="H14" s="47"/>
      <c r="I14" s="11">
        <f t="shared" si="1"/>
      </c>
      <c r="J14" s="12">
        <f t="shared" si="2"/>
      </c>
      <c r="K14" s="13">
        <f t="shared" si="3"/>
      </c>
      <c r="L14" s="31">
        <f t="shared" si="4"/>
      </c>
      <c r="M14" s="13">
        <f t="shared" si="5"/>
      </c>
      <c r="N14" s="11">
        <f t="shared" si="6"/>
      </c>
      <c r="O14" s="11"/>
      <c r="P14" s="13">
        <f t="shared" si="7"/>
        <v>1</v>
      </c>
      <c r="Q14" s="11" t="str">
        <f t="shared" si="8"/>
        <v> </v>
      </c>
      <c r="R14" s="28">
        <f t="shared" si="9"/>
        <v>41.625</v>
      </c>
      <c r="S14" s="13">
        <f t="shared" si="10"/>
      </c>
      <c r="T14" s="13">
        <f t="shared" si="11"/>
      </c>
      <c r="U14" s="11">
        <f t="shared" si="12"/>
      </c>
      <c r="V14" s="29">
        <f t="shared" si="13"/>
        <v>0</v>
      </c>
      <c r="W14" s="11">
        <f t="shared" si="14"/>
      </c>
      <c r="X14" s="11">
        <f t="shared" si="15"/>
      </c>
      <c r="Y14" s="29">
        <f t="shared" si="16"/>
      </c>
      <c r="Z14" s="31">
        <f t="shared" si="17"/>
      </c>
      <c r="AA14" s="29">
        <f t="shared" si="18"/>
        <v>0</v>
      </c>
      <c r="AE14" s="35">
        <f t="shared" si="19"/>
      </c>
      <c r="AF14" s="36">
        <f t="shared" si="20"/>
      </c>
      <c r="AG14" s="37">
        <f t="shared" si="21"/>
      </c>
      <c r="AH14" s="36">
        <f t="shared" si="22"/>
      </c>
      <c r="AI14" s="36">
        <f t="shared" si="23"/>
      </c>
      <c r="AJ14" s="38">
        <f t="shared" si="24"/>
      </c>
      <c r="AK14" s="38">
        <f t="shared" si="25"/>
      </c>
      <c r="AL14" s="38">
        <f t="shared" si="26"/>
      </c>
      <c r="AN14" s="39">
        <f t="shared" si="27"/>
      </c>
      <c r="AO14" s="36">
        <f t="shared" si="28"/>
      </c>
      <c r="AP14" s="40">
        <f t="shared" si="29"/>
      </c>
      <c r="AQ14" s="41">
        <f t="shared" si="30"/>
      </c>
      <c r="AR14" s="36">
        <f t="shared" si="31"/>
      </c>
      <c r="AS14" s="42">
        <f t="shared" si="32"/>
      </c>
      <c r="AT14" s="36">
        <f t="shared" si="33"/>
      </c>
      <c r="AU14" s="43"/>
      <c r="AV14" s="41">
        <f t="shared" si="34"/>
      </c>
      <c r="AW14" s="29">
        <f t="shared" si="35"/>
      </c>
      <c r="AX14" s="36">
        <f t="shared" si="36"/>
      </c>
      <c r="AY14" s="36">
        <f t="shared" si="37"/>
      </c>
    </row>
    <row r="15" spans="1:51" s="29" customFormat="1" ht="18" customHeight="1">
      <c r="A15" s="44"/>
      <c r="B15" s="45"/>
      <c r="C15" s="45"/>
      <c r="D15" s="1"/>
      <c r="E15" s="1"/>
      <c r="F15" s="2"/>
      <c r="G15" s="11">
        <f t="shared" si="0"/>
      </c>
      <c r="H15" s="47"/>
      <c r="I15" s="11">
        <f t="shared" si="1"/>
      </c>
      <c r="J15" s="12">
        <f t="shared" si="2"/>
      </c>
      <c r="K15" s="13">
        <f t="shared" si="3"/>
      </c>
      <c r="L15" s="31">
        <f t="shared" si="4"/>
      </c>
      <c r="M15" s="13">
        <f t="shared" si="5"/>
      </c>
      <c r="N15" s="11">
        <f t="shared" si="6"/>
      </c>
      <c r="O15" s="11"/>
      <c r="P15" s="13">
        <f t="shared" si="7"/>
        <v>1</v>
      </c>
      <c r="Q15" s="11" t="str">
        <f t="shared" si="8"/>
        <v> </v>
      </c>
      <c r="R15" s="28">
        <f t="shared" si="9"/>
        <v>41.625</v>
      </c>
      <c r="S15" s="13">
        <f t="shared" si="10"/>
      </c>
      <c r="T15" s="13">
        <f t="shared" si="11"/>
      </c>
      <c r="U15" s="11">
        <f t="shared" si="12"/>
      </c>
      <c r="V15" s="29">
        <f t="shared" si="13"/>
        <v>0</v>
      </c>
      <c r="W15" s="11">
        <f t="shared" si="14"/>
      </c>
      <c r="X15" s="11">
        <f t="shared" si="15"/>
      </c>
      <c r="Y15" s="29">
        <f t="shared" si="16"/>
      </c>
      <c r="Z15" s="31">
        <f t="shared" si="17"/>
      </c>
      <c r="AA15" s="29">
        <f t="shared" si="18"/>
        <v>0</v>
      </c>
      <c r="AE15" s="35">
        <f t="shared" si="19"/>
      </c>
      <c r="AF15" s="36">
        <f t="shared" si="20"/>
      </c>
      <c r="AG15" s="37">
        <f t="shared" si="21"/>
      </c>
      <c r="AH15" s="36">
        <f t="shared" si="22"/>
      </c>
      <c r="AI15" s="36">
        <f t="shared" si="23"/>
      </c>
      <c r="AJ15" s="38">
        <f t="shared" si="24"/>
      </c>
      <c r="AK15" s="38">
        <f t="shared" si="25"/>
      </c>
      <c r="AL15" s="38">
        <f t="shared" si="26"/>
      </c>
      <c r="AN15" s="39">
        <f t="shared" si="27"/>
      </c>
      <c r="AO15" s="36">
        <f t="shared" si="28"/>
      </c>
      <c r="AP15" s="40">
        <f t="shared" si="29"/>
      </c>
      <c r="AQ15" s="41">
        <f t="shared" si="30"/>
      </c>
      <c r="AR15" s="36">
        <f t="shared" si="31"/>
      </c>
      <c r="AS15" s="42">
        <f t="shared" si="32"/>
      </c>
      <c r="AT15" s="36">
        <f t="shared" si="33"/>
      </c>
      <c r="AU15" s="43"/>
      <c r="AV15" s="41">
        <f t="shared" si="34"/>
      </c>
      <c r="AW15" s="29">
        <f t="shared" si="35"/>
      </c>
      <c r="AX15" s="36">
        <f t="shared" si="36"/>
      </c>
      <c r="AY15" s="36">
        <f t="shared" si="37"/>
      </c>
    </row>
    <row r="16" spans="1:51" s="29" customFormat="1" ht="18" customHeight="1">
      <c r="A16" s="44"/>
      <c r="B16" s="45"/>
      <c r="C16" s="45"/>
      <c r="D16" s="1"/>
      <c r="E16" s="1"/>
      <c r="F16" s="46"/>
      <c r="G16" s="11">
        <f t="shared" si="0"/>
      </c>
      <c r="H16" s="47"/>
      <c r="I16" s="11">
        <f t="shared" si="1"/>
      </c>
      <c r="J16" s="12">
        <f t="shared" si="2"/>
      </c>
      <c r="K16" s="13">
        <f t="shared" si="3"/>
      </c>
      <c r="L16" s="31">
        <f t="shared" si="4"/>
      </c>
      <c r="M16" s="13">
        <f t="shared" si="5"/>
      </c>
      <c r="N16" s="11">
        <f t="shared" si="6"/>
      </c>
      <c r="O16" s="11"/>
      <c r="P16" s="13">
        <f t="shared" si="7"/>
        <v>1</v>
      </c>
      <c r="Q16" s="11" t="str">
        <f t="shared" si="8"/>
        <v> </v>
      </c>
      <c r="R16" s="28">
        <f t="shared" si="9"/>
        <v>41.625</v>
      </c>
      <c r="S16" s="13">
        <f t="shared" si="10"/>
      </c>
      <c r="T16" s="13">
        <f t="shared" si="11"/>
      </c>
      <c r="U16" s="11">
        <f t="shared" si="12"/>
      </c>
      <c r="V16" s="29">
        <f t="shared" si="13"/>
        <v>0</v>
      </c>
      <c r="W16" s="11">
        <f t="shared" si="14"/>
      </c>
      <c r="X16" s="11">
        <f t="shared" si="15"/>
      </c>
      <c r="Y16" s="29">
        <f t="shared" si="16"/>
      </c>
      <c r="Z16" s="31">
        <f t="shared" si="17"/>
      </c>
      <c r="AA16" s="29">
        <f t="shared" si="18"/>
        <v>0</v>
      </c>
      <c r="AE16" s="35">
        <f t="shared" si="19"/>
      </c>
      <c r="AF16" s="36">
        <f t="shared" si="20"/>
      </c>
      <c r="AG16" s="37">
        <f t="shared" si="21"/>
      </c>
      <c r="AH16" s="36">
        <f t="shared" si="22"/>
      </c>
      <c r="AI16" s="36">
        <f t="shared" si="23"/>
      </c>
      <c r="AJ16" s="38">
        <f t="shared" si="24"/>
      </c>
      <c r="AK16" s="38">
        <f t="shared" si="25"/>
      </c>
      <c r="AL16" s="38">
        <f t="shared" si="26"/>
      </c>
      <c r="AN16" s="39">
        <f t="shared" si="27"/>
      </c>
      <c r="AO16" s="36">
        <f t="shared" si="28"/>
      </c>
      <c r="AP16" s="40">
        <f t="shared" si="29"/>
      </c>
      <c r="AQ16" s="41">
        <f t="shared" si="30"/>
      </c>
      <c r="AR16" s="36">
        <f t="shared" si="31"/>
      </c>
      <c r="AS16" s="42">
        <f t="shared" si="32"/>
      </c>
      <c r="AT16" s="36">
        <f t="shared" si="33"/>
      </c>
      <c r="AU16" s="43"/>
      <c r="AV16" s="41">
        <f t="shared" si="34"/>
      </c>
      <c r="AW16" s="29">
        <f t="shared" si="35"/>
      </c>
      <c r="AX16" s="36">
        <f t="shared" si="36"/>
      </c>
      <c r="AY16" s="36">
        <f t="shared" si="37"/>
      </c>
    </row>
    <row r="17" spans="1:51" s="29" customFormat="1" ht="18" customHeight="1">
      <c r="A17" s="44"/>
      <c r="B17" s="45"/>
      <c r="C17" s="45"/>
      <c r="D17" s="1"/>
      <c r="E17" s="1"/>
      <c r="F17" s="46"/>
      <c r="G17" s="11">
        <f t="shared" si="0"/>
      </c>
      <c r="H17" s="47"/>
      <c r="I17" s="11">
        <f t="shared" si="1"/>
      </c>
      <c r="J17" s="12">
        <f t="shared" si="2"/>
      </c>
      <c r="K17" s="13">
        <f t="shared" si="3"/>
      </c>
      <c r="L17" s="31">
        <f t="shared" si="4"/>
      </c>
      <c r="M17" s="13">
        <f t="shared" si="5"/>
      </c>
      <c r="N17" s="11">
        <f t="shared" si="6"/>
      </c>
      <c r="O17" s="11"/>
      <c r="P17" s="13">
        <f t="shared" si="7"/>
        <v>1</v>
      </c>
      <c r="Q17" s="11" t="str">
        <f t="shared" si="8"/>
        <v> </v>
      </c>
      <c r="R17" s="28">
        <f t="shared" si="9"/>
        <v>41.625</v>
      </c>
      <c r="S17" s="13">
        <f t="shared" si="10"/>
      </c>
      <c r="T17" s="13">
        <f t="shared" si="11"/>
      </c>
      <c r="U17" s="11">
        <f t="shared" si="12"/>
      </c>
      <c r="V17" s="29">
        <f t="shared" si="13"/>
        <v>0</v>
      </c>
      <c r="W17" s="11">
        <f t="shared" si="14"/>
      </c>
      <c r="X17" s="11">
        <f t="shared" si="15"/>
      </c>
      <c r="Y17" s="29">
        <f t="shared" si="16"/>
      </c>
      <c r="Z17" s="31">
        <f t="shared" si="17"/>
      </c>
      <c r="AA17" s="29">
        <f t="shared" si="18"/>
        <v>0</v>
      </c>
      <c r="AE17" s="35">
        <f t="shared" si="19"/>
      </c>
      <c r="AF17" s="36">
        <f t="shared" si="20"/>
      </c>
      <c r="AG17" s="37">
        <f t="shared" si="21"/>
      </c>
      <c r="AH17" s="36">
        <f t="shared" si="22"/>
      </c>
      <c r="AI17" s="36">
        <f t="shared" si="23"/>
      </c>
      <c r="AJ17" s="38">
        <f t="shared" si="24"/>
      </c>
      <c r="AK17" s="38">
        <f t="shared" si="25"/>
      </c>
      <c r="AL17" s="38">
        <f t="shared" si="26"/>
      </c>
      <c r="AN17" s="39">
        <f t="shared" si="27"/>
      </c>
      <c r="AO17" s="36">
        <f t="shared" si="28"/>
      </c>
      <c r="AP17" s="40">
        <f t="shared" si="29"/>
      </c>
      <c r="AQ17" s="41">
        <f t="shared" si="30"/>
      </c>
      <c r="AR17" s="36">
        <f t="shared" si="31"/>
      </c>
      <c r="AS17" s="42">
        <f t="shared" si="32"/>
      </c>
      <c r="AT17" s="36">
        <f t="shared" si="33"/>
      </c>
      <c r="AU17" s="43"/>
      <c r="AV17" s="41">
        <f t="shared" si="34"/>
      </c>
      <c r="AW17" s="29">
        <f t="shared" si="35"/>
      </c>
      <c r="AX17" s="36">
        <f t="shared" si="36"/>
      </c>
      <c r="AY17" s="36">
        <f t="shared" si="37"/>
      </c>
    </row>
    <row r="18" spans="1:51" s="29" customFormat="1" ht="18" customHeight="1">
      <c r="A18" s="44"/>
      <c r="B18" s="45"/>
      <c r="C18" s="45"/>
      <c r="D18" s="1"/>
      <c r="E18" s="1"/>
      <c r="F18" s="46"/>
      <c r="G18" s="11">
        <f t="shared" si="0"/>
      </c>
      <c r="H18" s="47"/>
      <c r="I18" s="11">
        <f t="shared" si="1"/>
      </c>
      <c r="J18" s="12">
        <f t="shared" si="2"/>
      </c>
      <c r="K18" s="13">
        <f t="shared" si="3"/>
      </c>
      <c r="L18" s="31">
        <f t="shared" si="4"/>
      </c>
      <c r="M18" s="13">
        <f t="shared" si="5"/>
      </c>
      <c r="N18" s="11">
        <f t="shared" si="6"/>
      </c>
      <c r="O18" s="11"/>
      <c r="P18" s="13">
        <f t="shared" si="7"/>
        <v>1</v>
      </c>
      <c r="Q18" s="11" t="str">
        <f t="shared" si="8"/>
        <v> </v>
      </c>
      <c r="R18" s="28">
        <f t="shared" si="9"/>
        <v>41.625</v>
      </c>
      <c r="S18" s="13">
        <f t="shared" si="10"/>
      </c>
      <c r="T18" s="13">
        <f t="shared" si="11"/>
      </c>
      <c r="U18" s="11">
        <f t="shared" si="12"/>
      </c>
      <c r="V18" s="29">
        <f t="shared" si="13"/>
        <v>0</v>
      </c>
      <c r="W18" s="11">
        <f t="shared" si="14"/>
      </c>
      <c r="X18" s="11">
        <f t="shared" si="15"/>
      </c>
      <c r="Y18" s="29">
        <f t="shared" si="16"/>
      </c>
      <c r="Z18" s="31">
        <f t="shared" si="17"/>
      </c>
      <c r="AA18" s="29">
        <f t="shared" si="18"/>
        <v>0</v>
      </c>
      <c r="AE18" s="35">
        <f t="shared" si="19"/>
      </c>
      <c r="AF18" s="36">
        <f t="shared" si="20"/>
      </c>
      <c r="AG18" s="37">
        <f t="shared" si="21"/>
      </c>
      <c r="AH18" s="36">
        <f t="shared" si="22"/>
      </c>
      <c r="AI18" s="36">
        <f t="shared" si="23"/>
      </c>
      <c r="AJ18" s="38">
        <f t="shared" si="24"/>
      </c>
      <c r="AK18" s="38">
        <f t="shared" si="25"/>
      </c>
      <c r="AL18" s="38">
        <f t="shared" si="26"/>
      </c>
      <c r="AN18" s="39">
        <f t="shared" si="27"/>
      </c>
      <c r="AO18" s="36">
        <f t="shared" si="28"/>
      </c>
      <c r="AP18" s="40">
        <f t="shared" si="29"/>
      </c>
      <c r="AQ18" s="41">
        <f t="shared" si="30"/>
      </c>
      <c r="AR18" s="36">
        <f t="shared" si="31"/>
      </c>
      <c r="AS18" s="42">
        <f t="shared" si="32"/>
      </c>
      <c r="AT18" s="36">
        <f t="shared" si="33"/>
      </c>
      <c r="AU18" s="43"/>
      <c r="AV18" s="41">
        <f t="shared" si="34"/>
      </c>
      <c r="AW18" s="29">
        <f t="shared" si="35"/>
      </c>
      <c r="AX18" s="36">
        <f t="shared" si="36"/>
      </c>
      <c r="AY18" s="36">
        <f t="shared" si="37"/>
      </c>
    </row>
    <row r="19" spans="1:51" s="29" customFormat="1" ht="18" customHeight="1">
      <c r="A19" s="44"/>
      <c r="B19" s="45"/>
      <c r="C19" s="45"/>
      <c r="D19" s="1"/>
      <c r="E19" s="1"/>
      <c r="F19" s="46"/>
      <c r="G19" s="11">
        <f t="shared" si="0"/>
      </c>
      <c r="H19" s="47"/>
      <c r="I19" s="11">
        <f t="shared" si="1"/>
      </c>
      <c r="J19" s="12">
        <f t="shared" si="2"/>
      </c>
      <c r="K19" s="13">
        <f t="shared" si="3"/>
      </c>
      <c r="L19" s="31">
        <f t="shared" si="4"/>
      </c>
      <c r="M19" s="13">
        <f t="shared" si="5"/>
      </c>
      <c r="N19" s="11">
        <f t="shared" si="6"/>
      </c>
      <c r="O19" s="11"/>
      <c r="P19" s="13">
        <f t="shared" si="7"/>
        <v>1</v>
      </c>
      <c r="Q19" s="11" t="str">
        <f t="shared" si="8"/>
        <v> </v>
      </c>
      <c r="R19" s="28">
        <f t="shared" si="9"/>
        <v>41.625</v>
      </c>
      <c r="S19" s="13">
        <f t="shared" si="10"/>
      </c>
      <c r="T19" s="13">
        <f t="shared" si="11"/>
      </c>
      <c r="U19" s="11">
        <f t="shared" si="12"/>
      </c>
      <c r="V19" s="29">
        <f t="shared" si="13"/>
        <v>0</v>
      </c>
      <c r="W19" s="11">
        <f t="shared" si="14"/>
      </c>
      <c r="X19" s="11">
        <f t="shared" si="15"/>
      </c>
      <c r="Y19" s="29">
        <f t="shared" si="16"/>
      </c>
      <c r="Z19" s="31">
        <f t="shared" si="17"/>
      </c>
      <c r="AA19" s="29">
        <f t="shared" si="18"/>
        <v>0</v>
      </c>
      <c r="AE19" s="35">
        <f t="shared" si="19"/>
      </c>
      <c r="AF19" s="36">
        <f t="shared" si="20"/>
      </c>
      <c r="AG19" s="37">
        <f t="shared" si="21"/>
      </c>
      <c r="AH19" s="36">
        <f t="shared" si="22"/>
      </c>
      <c r="AI19" s="36">
        <f t="shared" si="23"/>
      </c>
      <c r="AJ19" s="38">
        <f t="shared" si="24"/>
      </c>
      <c r="AK19" s="38">
        <f t="shared" si="25"/>
      </c>
      <c r="AL19" s="38">
        <f t="shared" si="26"/>
      </c>
      <c r="AN19" s="39">
        <f t="shared" si="27"/>
      </c>
      <c r="AO19" s="36">
        <f t="shared" si="28"/>
      </c>
      <c r="AP19" s="40">
        <f t="shared" si="29"/>
      </c>
      <c r="AQ19" s="41">
        <f t="shared" si="30"/>
      </c>
      <c r="AR19" s="36">
        <f t="shared" si="31"/>
      </c>
      <c r="AS19" s="42">
        <f t="shared" si="32"/>
      </c>
      <c r="AT19" s="36">
        <f t="shared" si="33"/>
      </c>
      <c r="AU19" s="43"/>
      <c r="AV19" s="41">
        <f t="shared" si="34"/>
      </c>
      <c r="AW19" s="29">
        <f t="shared" si="35"/>
      </c>
      <c r="AX19" s="36">
        <f t="shared" si="36"/>
      </c>
      <c r="AY19" s="36">
        <f t="shared" si="37"/>
      </c>
    </row>
    <row r="20" spans="1:51" s="29" customFormat="1" ht="18" customHeight="1">
      <c r="A20" s="44"/>
      <c r="B20" s="45"/>
      <c r="C20" s="45"/>
      <c r="D20" s="1"/>
      <c r="E20" s="1"/>
      <c r="F20" s="46"/>
      <c r="G20" s="11">
        <f t="shared" si="0"/>
      </c>
      <c r="H20" s="47"/>
      <c r="I20" s="11">
        <f t="shared" si="1"/>
      </c>
      <c r="J20" s="12">
        <f t="shared" si="2"/>
      </c>
      <c r="K20" s="13">
        <f t="shared" si="3"/>
      </c>
      <c r="L20" s="31">
        <f t="shared" si="4"/>
      </c>
      <c r="M20" s="13">
        <f t="shared" si="5"/>
      </c>
      <c r="N20" s="11">
        <f t="shared" si="6"/>
      </c>
      <c r="O20" s="11"/>
      <c r="P20" s="13">
        <f t="shared" si="7"/>
        <v>1</v>
      </c>
      <c r="Q20" s="11" t="str">
        <f t="shared" si="8"/>
        <v> </v>
      </c>
      <c r="R20" s="28">
        <f t="shared" si="9"/>
        <v>41.625</v>
      </c>
      <c r="S20" s="13">
        <f t="shared" si="10"/>
      </c>
      <c r="T20" s="13">
        <f t="shared" si="11"/>
      </c>
      <c r="U20" s="11">
        <f t="shared" si="12"/>
      </c>
      <c r="V20" s="29">
        <f t="shared" si="13"/>
        <v>0</v>
      </c>
      <c r="W20" s="11">
        <f t="shared" si="14"/>
      </c>
      <c r="X20" s="11">
        <f t="shared" si="15"/>
      </c>
      <c r="Y20" s="29">
        <f t="shared" si="16"/>
      </c>
      <c r="Z20" s="31">
        <f t="shared" si="17"/>
      </c>
      <c r="AA20" s="29">
        <f t="shared" si="18"/>
        <v>0</v>
      </c>
      <c r="AE20" s="35">
        <f t="shared" si="19"/>
      </c>
      <c r="AF20" s="36">
        <f t="shared" si="20"/>
      </c>
      <c r="AG20" s="37">
        <f t="shared" si="21"/>
      </c>
      <c r="AH20" s="36">
        <f t="shared" si="22"/>
      </c>
      <c r="AI20" s="36">
        <f t="shared" si="23"/>
      </c>
      <c r="AJ20" s="38">
        <f t="shared" si="24"/>
      </c>
      <c r="AK20" s="38">
        <f t="shared" si="25"/>
      </c>
      <c r="AL20" s="38">
        <f t="shared" si="26"/>
      </c>
      <c r="AN20" s="39">
        <f t="shared" si="27"/>
      </c>
      <c r="AO20" s="36">
        <f t="shared" si="28"/>
      </c>
      <c r="AP20" s="40">
        <f t="shared" si="29"/>
      </c>
      <c r="AQ20" s="41">
        <f t="shared" si="30"/>
      </c>
      <c r="AR20" s="36">
        <f t="shared" si="31"/>
      </c>
      <c r="AS20" s="42">
        <f t="shared" si="32"/>
      </c>
      <c r="AT20" s="36">
        <f t="shared" si="33"/>
      </c>
      <c r="AU20" s="43"/>
      <c r="AV20" s="41">
        <f t="shared" si="34"/>
      </c>
      <c r="AW20" s="29">
        <f t="shared" si="35"/>
      </c>
      <c r="AX20" s="36">
        <f t="shared" si="36"/>
      </c>
      <c r="AY20" s="36">
        <f t="shared" si="37"/>
      </c>
    </row>
    <row r="21" spans="1:51" s="29" customFormat="1" ht="18" customHeight="1">
      <c r="A21" s="44"/>
      <c r="B21" s="45"/>
      <c r="C21" s="45"/>
      <c r="D21" s="1"/>
      <c r="E21" s="1"/>
      <c r="F21" s="46"/>
      <c r="G21" s="11">
        <f t="shared" si="0"/>
      </c>
      <c r="H21" s="47"/>
      <c r="I21" s="11">
        <f t="shared" si="1"/>
      </c>
      <c r="J21" s="12">
        <f t="shared" si="2"/>
      </c>
      <c r="K21" s="13">
        <f t="shared" si="3"/>
      </c>
      <c r="L21" s="31">
        <f t="shared" si="4"/>
      </c>
      <c r="M21" s="13">
        <f t="shared" si="5"/>
      </c>
      <c r="N21" s="11">
        <f t="shared" si="6"/>
      </c>
      <c r="O21" s="11"/>
      <c r="P21" s="13">
        <f t="shared" si="7"/>
        <v>1</v>
      </c>
      <c r="Q21" s="11" t="str">
        <f t="shared" si="8"/>
        <v> </v>
      </c>
      <c r="R21" s="28">
        <f t="shared" si="9"/>
        <v>41.625</v>
      </c>
      <c r="S21" s="13">
        <f t="shared" si="10"/>
      </c>
      <c r="T21" s="13">
        <f t="shared" si="11"/>
      </c>
      <c r="U21" s="11">
        <f t="shared" si="12"/>
      </c>
      <c r="V21" s="29">
        <f t="shared" si="13"/>
        <v>0</v>
      </c>
      <c r="W21" s="11">
        <f t="shared" si="14"/>
      </c>
      <c r="X21" s="11">
        <f t="shared" si="15"/>
      </c>
      <c r="Y21" s="29">
        <f t="shared" si="16"/>
      </c>
      <c r="Z21" s="31">
        <f t="shared" si="17"/>
      </c>
      <c r="AA21" s="29">
        <f t="shared" si="18"/>
        <v>0</v>
      </c>
      <c r="AE21" s="35">
        <f t="shared" si="19"/>
      </c>
      <c r="AF21" s="36">
        <f t="shared" si="20"/>
      </c>
      <c r="AG21" s="37">
        <f t="shared" si="21"/>
      </c>
      <c r="AH21" s="36">
        <f t="shared" si="22"/>
      </c>
      <c r="AI21" s="36">
        <f t="shared" si="23"/>
      </c>
      <c r="AJ21" s="38">
        <f t="shared" si="24"/>
      </c>
      <c r="AK21" s="38">
        <f t="shared" si="25"/>
      </c>
      <c r="AL21" s="38">
        <f t="shared" si="26"/>
      </c>
      <c r="AN21" s="39">
        <f t="shared" si="27"/>
      </c>
      <c r="AO21" s="36">
        <f t="shared" si="28"/>
      </c>
      <c r="AP21" s="40">
        <f t="shared" si="29"/>
      </c>
      <c r="AQ21" s="41">
        <f t="shared" si="30"/>
      </c>
      <c r="AR21" s="36">
        <f t="shared" si="31"/>
      </c>
      <c r="AS21" s="42">
        <f t="shared" si="32"/>
      </c>
      <c r="AT21" s="36">
        <f t="shared" si="33"/>
      </c>
      <c r="AU21" s="43"/>
      <c r="AV21" s="41">
        <f t="shared" si="34"/>
      </c>
      <c r="AW21" s="29">
        <f t="shared" si="35"/>
      </c>
      <c r="AX21" s="36">
        <f t="shared" si="36"/>
      </c>
      <c r="AY21" s="36">
        <f t="shared" si="37"/>
      </c>
    </row>
    <row r="22" spans="1:51" s="29" customFormat="1" ht="18" customHeight="1">
      <c r="A22" s="44"/>
      <c r="B22" s="45"/>
      <c r="C22" s="45"/>
      <c r="D22" s="1"/>
      <c r="E22" s="1"/>
      <c r="F22" s="46"/>
      <c r="G22" s="11">
        <f t="shared" si="0"/>
      </c>
      <c r="H22" s="47"/>
      <c r="I22" s="11">
        <f t="shared" si="1"/>
      </c>
      <c r="J22" s="12">
        <f t="shared" si="2"/>
      </c>
      <c r="K22" s="13">
        <f t="shared" si="3"/>
      </c>
      <c r="L22" s="31">
        <f t="shared" si="4"/>
      </c>
      <c r="M22" s="13">
        <f t="shared" si="5"/>
      </c>
      <c r="N22" s="11">
        <f t="shared" si="6"/>
      </c>
      <c r="O22" s="11"/>
      <c r="P22" s="13">
        <f t="shared" si="7"/>
        <v>1</v>
      </c>
      <c r="Q22" s="11" t="str">
        <f t="shared" si="8"/>
        <v> </v>
      </c>
      <c r="R22" s="28">
        <f t="shared" si="9"/>
        <v>41.625</v>
      </c>
      <c r="S22" s="13">
        <f t="shared" si="10"/>
      </c>
      <c r="T22" s="13">
        <f t="shared" si="11"/>
      </c>
      <c r="U22" s="11">
        <f t="shared" si="12"/>
      </c>
      <c r="V22" s="29">
        <f t="shared" si="13"/>
        <v>0</v>
      </c>
      <c r="W22" s="11">
        <f t="shared" si="14"/>
      </c>
      <c r="X22" s="11">
        <f t="shared" si="15"/>
      </c>
      <c r="Y22" s="29">
        <f t="shared" si="16"/>
      </c>
      <c r="Z22" s="31">
        <f t="shared" si="17"/>
      </c>
      <c r="AA22" s="29">
        <f t="shared" si="18"/>
        <v>0</v>
      </c>
      <c r="AE22" s="35">
        <f t="shared" si="19"/>
      </c>
      <c r="AF22" s="36">
        <f t="shared" si="20"/>
      </c>
      <c r="AG22" s="37">
        <f t="shared" si="21"/>
      </c>
      <c r="AH22" s="36">
        <f t="shared" si="22"/>
      </c>
      <c r="AI22" s="36">
        <f t="shared" si="23"/>
      </c>
      <c r="AJ22" s="38">
        <f t="shared" si="24"/>
      </c>
      <c r="AK22" s="38">
        <f t="shared" si="25"/>
      </c>
      <c r="AL22" s="38">
        <f t="shared" si="26"/>
      </c>
      <c r="AN22" s="39">
        <f t="shared" si="27"/>
      </c>
      <c r="AO22" s="36">
        <f t="shared" si="28"/>
      </c>
      <c r="AP22" s="40">
        <f t="shared" si="29"/>
      </c>
      <c r="AQ22" s="41">
        <f t="shared" si="30"/>
      </c>
      <c r="AR22" s="36">
        <f t="shared" si="31"/>
      </c>
      <c r="AS22" s="42">
        <f t="shared" si="32"/>
      </c>
      <c r="AT22" s="36">
        <f t="shared" si="33"/>
      </c>
      <c r="AU22" s="43"/>
      <c r="AV22" s="41">
        <f t="shared" si="34"/>
      </c>
      <c r="AW22" s="29">
        <f t="shared" si="35"/>
      </c>
      <c r="AX22" s="36">
        <f t="shared" si="36"/>
      </c>
      <c r="AY22" s="36">
        <f t="shared" si="37"/>
      </c>
    </row>
    <row r="23" spans="1:51" s="29" customFormat="1" ht="18" customHeight="1">
      <c r="A23" s="44"/>
      <c r="B23" s="45"/>
      <c r="C23" s="45"/>
      <c r="D23" s="1"/>
      <c r="E23" s="1"/>
      <c r="F23" s="46"/>
      <c r="G23" s="11">
        <f t="shared" si="0"/>
      </c>
      <c r="H23" s="47"/>
      <c r="I23" s="11">
        <f t="shared" si="1"/>
      </c>
      <c r="J23" s="12">
        <f t="shared" si="2"/>
      </c>
      <c r="K23" s="13">
        <f t="shared" si="3"/>
      </c>
      <c r="L23" s="31">
        <f t="shared" si="4"/>
      </c>
      <c r="M23" s="13">
        <f t="shared" si="5"/>
      </c>
      <c r="N23" s="11">
        <f t="shared" si="6"/>
      </c>
      <c r="O23" s="11"/>
      <c r="P23" s="13">
        <f t="shared" si="7"/>
        <v>1</v>
      </c>
      <c r="Q23" s="11" t="str">
        <f t="shared" si="8"/>
        <v> </v>
      </c>
      <c r="R23" s="28">
        <f t="shared" si="9"/>
        <v>41.625</v>
      </c>
      <c r="S23" s="13">
        <f t="shared" si="10"/>
      </c>
      <c r="T23" s="13">
        <f t="shared" si="11"/>
      </c>
      <c r="U23" s="11">
        <f t="shared" si="12"/>
      </c>
      <c r="V23" s="29">
        <f t="shared" si="13"/>
        <v>0</v>
      </c>
      <c r="W23" s="11">
        <f t="shared" si="14"/>
      </c>
      <c r="X23" s="11">
        <f t="shared" si="15"/>
      </c>
      <c r="Y23" s="29">
        <f t="shared" si="16"/>
      </c>
      <c r="Z23" s="31">
        <f t="shared" si="17"/>
      </c>
      <c r="AA23" s="29">
        <f t="shared" si="18"/>
        <v>0</v>
      </c>
      <c r="AE23" s="35">
        <f t="shared" si="19"/>
      </c>
      <c r="AF23" s="36">
        <f t="shared" si="20"/>
      </c>
      <c r="AG23" s="37">
        <f t="shared" si="21"/>
      </c>
      <c r="AH23" s="36">
        <f t="shared" si="22"/>
      </c>
      <c r="AI23" s="36">
        <f t="shared" si="23"/>
      </c>
      <c r="AJ23" s="38">
        <f t="shared" si="24"/>
      </c>
      <c r="AK23" s="38">
        <f t="shared" si="25"/>
      </c>
      <c r="AL23" s="38">
        <f t="shared" si="26"/>
      </c>
      <c r="AN23" s="39">
        <f t="shared" si="27"/>
      </c>
      <c r="AO23" s="36">
        <f t="shared" si="28"/>
      </c>
      <c r="AP23" s="40">
        <f t="shared" si="29"/>
      </c>
      <c r="AQ23" s="41">
        <f t="shared" si="30"/>
      </c>
      <c r="AR23" s="36">
        <f t="shared" si="31"/>
      </c>
      <c r="AS23" s="42">
        <f t="shared" si="32"/>
      </c>
      <c r="AT23" s="36">
        <f t="shared" si="33"/>
      </c>
      <c r="AU23" s="43"/>
      <c r="AV23" s="41">
        <f t="shared" si="34"/>
      </c>
      <c r="AW23" s="29">
        <f t="shared" si="35"/>
      </c>
      <c r="AX23" s="36">
        <f t="shared" si="36"/>
      </c>
      <c r="AY23" s="36">
        <f t="shared" si="37"/>
      </c>
    </row>
    <row r="24" spans="1:51" s="29" customFormat="1" ht="18" customHeight="1">
      <c r="A24" s="44"/>
      <c r="B24" s="45"/>
      <c r="C24" s="45"/>
      <c r="D24" s="1"/>
      <c r="E24" s="1"/>
      <c r="F24" s="46"/>
      <c r="G24" s="11">
        <f t="shared" si="0"/>
      </c>
      <c r="H24" s="47"/>
      <c r="I24" s="11">
        <f t="shared" si="1"/>
      </c>
      <c r="J24" s="12">
        <f t="shared" si="2"/>
      </c>
      <c r="K24" s="13">
        <f t="shared" si="3"/>
      </c>
      <c r="L24" s="31">
        <f t="shared" si="4"/>
      </c>
      <c r="M24" s="13">
        <f t="shared" si="5"/>
      </c>
      <c r="N24" s="11">
        <f t="shared" si="6"/>
      </c>
      <c r="O24" s="11"/>
      <c r="P24" s="13">
        <f t="shared" si="7"/>
        <v>1</v>
      </c>
      <c r="Q24" s="11" t="str">
        <f t="shared" si="8"/>
        <v> </v>
      </c>
      <c r="R24" s="28">
        <f t="shared" si="9"/>
        <v>41.625</v>
      </c>
      <c r="S24" s="13">
        <f t="shared" si="10"/>
      </c>
      <c r="T24" s="13">
        <f t="shared" si="11"/>
      </c>
      <c r="U24" s="11">
        <f t="shared" si="12"/>
      </c>
      <c r="V24" s="29">
        <f t="shared" si="13"/>
        <v>0</v>
      </c>
      <c r="W24" s="11">
        <f t="shared" si="14"/>
      </c>
      <c r="X24" s="11">
        <f t="shared" si="15"/>
      </c>
      <c r="Y24" s="29">
        <f t="shared" si="16"/>
      </c>
      <c r="Z24" s="31">
        <f t="shared" si="17"/>
      </c>
      <c r="AA24" s="29">
        <f t="shared" si="18"/>
        <v>0</v>
      </c>
      <c r="AE24" s="35">
        <f t="shared" si="19"/>
      </c>
      <c r="AF24" s="36">
        <f t="shared" si="20"/>
      </c>
      <c r="AG24" s="37">
        <f t="shared" si="21"/>
      </c>
      <c r="AH24" s="36">
        <f t="shared" si="22"/>
      </c>
      <c r="AI24" s="36">
        <f t="shared" si="23"/>
      </c>
      <c r="AJ24" s="38">
        <f t="shared" si="24"/>
      </c>
      <c r="AK24" s="38">
        <f t="shared" si="25"/>
      </c>
      <c r="AL24" s="38">
        <f t="shared" si="26"/>
      </c>
      <c r="AN24" s="39">
        <f t="shared" si="27"/>
      </c>
      <c r="AO24" s="36">
        <f t="shared" si="28"/>
      </c>
      <c r="AP24" s="40">
        <f t="shared" si="29"/>
      </c>
      <c r="AQ24" s="41">
        <f t="shared" si="30"/>
      </c>
      <c r="AR24" s="36">
        <f t="shared" si="31"/>
      </c>
      <c r="AS24" s="42">
        <f t="shared" si="32"/>
      </c>
      <c r="AT24" s="36">
        <f t="shared" si="33"/>
      </c>
      <c r="AU24" s="43"/>
      <c r="AV24" s="41">
        <f t="shared" si="34"/>
      </c>
      <c r="AW24" s="29">
        <f t="shared" si="35"/>
      </c>
      <c r="AX24" s="36">
        <f t="shared" si="36"/>
      </c>
      <c r="AY24" s="36">
        <f t="shared" si="37"/>
      </c>
    </row>
    <row r="25" spans="1:51" s="29" customFormat="1" ht="18" customHeight="1">
      <c r="A25" s="44"/>
      <c r="B25" s="45"/>
      <c r="C25" s="45"/>
      <c r="D25" s="1"/>
      <c r="E25" s="1"/>
      <c r="F25" s="46"/>
      <c r="G25" s="11">
        <f t="shared" si="0"/>
      </c>
      <c r="H25" s="47"/>
      <c r="I25" s="11">
        <f t="shared" si="1"/>
      </c>
      <c r="J25" s="12">
        <f t="shared" si="2"/>
      </c>
      <c r="K25" s="13">
        <f t="shared" si="3"/>
      </c>
      <c r="L25" s="31">
        <f t="shared" si="4"/>
      </c>
      <c r="M25" s="13">
        <f t="shared" si="5"/>
      </c>
      <c r="N25" s="11">
        <f t="shared" si="6"/>
      </c>
      <c r="O25" s="11"/>
      <c r="P25" s="13">
        <f t="shared" si="7"/>
        <v>1</v>
      </c>
      <c r="Q25" s="11" t="str">
        <f t="shared" si="8"/>
        <v> </v>
      </c>
      <c r="R25" s="28">
        <f t="shared" si="9"/>
        <v>41.625</v>
      </c>
      <c r="S25" s="13">
        <f t="shared" si="10"/>
      </c>
      <c r="T25" s="13">
        <f t="shared" si="11"/>
      </c>
      <c r="U25" s="11">
        <f t="shared" si="12"/>
      </c>
      <c r="V25" s="29">
        <f t="shared" si="13"/>
        <v>0</v>
      </c>
      <c r="W25" s="11">
        <f t="shared" si="14"/>
      </c>
      <c r="X25" s="11">
        <f t="shared" si="15"/>
      </c>
      <c r="Y25" s="29">
        <f t="shared" si="16"/>
      </c>
      <c r="Z25" s="31">
        <f t="shared" si="17"/>
      </c>
      <c r="AA25" s="29">
        <f t="shared" si="18"/>
        <v>0</v>
      </c>
      <c r="AE25" s="35">
        <f t="shared" si="19"/>
      </c>
      <c r="AF25" s="36">
        <f t="shared" si="20"/>
      </c>
      <c r="AG25" s="37">
        <f t="shared" si="21"/>
      </c>
      <c r="AH25" s="36">
        <f t="shared" si="22"/>
      </c>
      <c r="AI25" s="36">
        <f t="shared" si="23"/>
      </c>
      <c r="AJ25" s="38">
        <f t="shared" si="24"/>
      </c>
      <c r="AK25" s="38">
        <f t="shared" si="25"/>
      </c>
      <c r="AL25" s="38">
        <f t="shared" si="26"/>
      </c>
      <c r="AN25" s="39">
        <f t="shared" si="27"/>
      </c>
      <c r="AO25" s="36">
        <f t="shared" si="28"/>
      </c>
      <c r="AP25" s="40">
        <f t="shared" si="29"/>
      </c>
      <c r="AQ25" s="41">
        <f t="shared" si="30"/>
      </c>
      <c r="AR25" s="36">
        <f t="shared" si="31"/>
      </c>
      <c r="AS25" s="42">
        <f t="shared" si="32"/>
      </c>
      <c r="AT25" s="36">
        <f t="shared" si="33"/>
      </c>
      <c r="AU25" s="43"/>
      <c r="AV25" s="41">
        <f t="shared" si="34"/>
      </c>
      <c r="AW25" s="29">
        <f t="shared" si="35"/>
      </c>
      <c r="AX25" s="36">
        <f t="shared" si="36"/>
      </c>
      <c r="AY25" s="36">
        <f t="shared" si="37"/>
      </c>
    </row>
    <row r="26" spans="1:51" s="29" customFormat="1" ht="18" customHeight="1">
      <c r="A26" s="44"/>
      <c r="B26" s="45"/>
      <c r="C26" s="45"/>
      <c r="D26" s="1"/>
      <c r="E26" s="1"/>
      <c r="F26" s="46"/>
      <c r="G26" s="11">
        <f t="shared" si="0"/>
      </c>
      <c r="H26" s="47"/>
      <c r="I26" s="11">
        <f t="shared" si="1"/>
      </c>
      <c r="J26" s="12">
        <f t="shared" si="2"/>
      </c>
      <c r="K26" s="13">
        <f t="shared" si="3"/>
      </c>
      <c r="L26" s="31">
        <f t="shared" si="4"/>
      </c>
      <c r="M26" s="13">
        <f t="shared" si="5"/>
      </c>
      <c r="N26" s="11">
        <f t="shared" si="6"/>
      </c>
      <c r="O26" s="11"/>
      <c r="P26" s="13">
        <f t="shared" si="7"/>
        <v>1</v>
      </c>
      <c r="Q26" s="11" t="str">
        <f t="shared" si="8"/>
        <v> </v>
      </c>
      <c r="R26" s="28">
        <f t="shared" si="9"/>
        <v>41.625</v>
      </c>
      <c r="S26" s="13">
        <f t="shared" si="10"/>
      </c>
      <c r="T26" s="13">
        <f t="shared" si="11"/>
      </c>
      <c r="U26" s="11">
        <f t="shared" si="12"/>
      </c>
      <c r="V26" s="29">
        <f t="shared" si="13"/>
        <v>0</v>
      </c>
      <c r="W26" s="11">
        <f t="shared" si="14"/>
      </c>
      <c r="X26" s="11">
        <f t="shared" si="15"/>
      </c>
      <c r="Y26" s="29">
        <f t="shared" si="16"/>
      </c>
      <c r="Z26" s="31">
        <f t="shared" si="17"/>
      </c>
      <c r="AA26" s="29">
        <f t="shared" si="18"/>
        <v>0</v>
      </c>
      <c r="AE26" s="35">
        <f t="shared" si="19"/>
      </c>
      <c r="AF26" s="36">
        <f t="shared" si="20"/>
      </c>
      <c r="AG26" s="37">
        <f t="shared" si="21"/>
      </c>
      <c r="AH26" s="36">
        <f t="shared" si="22"/>
      </c>
      <c r="AI26" s="36">
        <f t="shared" si="23"/>
      </c>
      <c r="AJ26" s="38">
        <f t="shared" si="24"/>
      </c>
      <c r="AK26" s="38">
        <f t="shared" si="25"/>
      </c>
      <c r="AL26" s="38">
        <f t="shared" si="26"/>
      </c>
      <c r="AN26" s="39">
        <f t="shared" si="27"/>
      </c>
      <c r="AO26" s="36">
        <f t="shared" si="28"/>
      </c>
      <c r="AP26" s="40">
        <f t="shared" si="29"/>
      </c>
      <c r="AQ26" s="41">
        <f t="shared" si="30"/>
      </c>
      <c r="AR26" s="36">
        <f t="shared" si="31"/>
      </c>
      <c r="AS26" s="42">
        <f t="shared" si="32"/>
      </c>
      <c r="AT26" s="36">
        <f t="shared" si="33"/>
      </c>
      <c r="AU26" s="43"/>
      <c r="AV26" s="41">
        <f t="shared" si="34"/>
      </c>
      <c r="AW26" s="29">
        <f t="shared" si="35"/>
      </c>
      <c r="AX26" s="36">
        <f t="shared" si="36"/>
      </c>
      <c r="AY26" s="36">
        <f t="shared" si="37"/>
      </c>
    </row>
    <row r="27" spans="1:51" s="29" customFormat="1" ht="18" customHeight="1">
      <c r="A27" s="44"/>
      <c r="B27" s="45"/>
      <c r="C27" s="45"/>
      <c r="D27" s="1"/>
      <c r="E27" s="1"/>
      <c r="F27" s="46"/>
      <c r="G27" s="11">
        <f t="shared" si="0"/>
      </c>
      <c r="H27" s="47"/>
      <c r="I27" s="11">
        <f t="shared" si="1"/>
      </c>
      <c r="J27" s="12">
        <f t="shared" si="2"/>
      </c>
      <c r="K27" s="13">
        <f t="shared" si="3"/>
      </c>
      <c r="L27" s="31">
        <f t="shared" si="4"/>
      </c>
      <c r="M27" s="13">
        <f t="shared" si="5"/>
      </c>
      <c r="N27" s="11">
        <f t="shared" si="6"/>
      </c>
      <c r="O27" s="11"/>
      <c r="P27" s="13">
        <f t="shared" si="7"/>
        <v>1</v>
      </c>
      <c r="Q27" s="11" t="str">
        <f t="shared" si="8"/>
        <v> </v>
      </c>
      <c r="R27" s="28">
        <f t="shared" si="9"/>
        <v>41.625</v>
      </c>
      <c r="S27" s="13">
        <f t="shared" si="10"/>
      </c>
      <c r="T27" s="13">
        <f t="shared" si="11"/>
      </c>
      <c r="U27" s="11">
        <f t="shared" si="12"/>
      </c>
      <c r="V27" s="29">
        <f t="shared" si="13"/>
        <v>0</v>
      </c>
      <c r="W27" s="11">
        <f t="shared" si="14"/>
      </c>
      <c r="X27" s="11">
        <f t="shared" si="15"/>
      </c>
      <c r="Y27" s="29">
        <f t="shared" si="16"/>
      </c>
      <c r="Z27" s="31">
        <f t="shared" si="17"/>
      </c>
      <c r="AA27" s="29">
        <f t="shared" si="18"/>
        <v>0</v>
      </c>
      <c r="AE27" s="35">
        <f t="shared" si="19"/>
      </c>
      <c r="AF27" s="36">
        <f t="shared" si="20"/>
      </c>
      <c r="AG27" s="37">
        <f t="shared" si="21"/>
      </c>
      <c r="AH27" s="36">
        <f t="shared" si="22"/>
      </c>
      <c r="AI27" s="36">
        <f t="shared" si="23"/>
      </c>
      <c r="AJ27" s="38">
        <f t="shared" si="24"/>
      </c>
      <c r="AK27" s="38">
        <f t="shared" si="25"/>
      </c>
      <c r="AL27" s="38">
        <f t="shared" si="26"/>
      </c>
      <c r="AN27" s="39">
        <f t="shared" si="27"/>
      </c>
      <c r="AO27" s="36">
        <f t="shared" si="28"/>
      </c>
      <c r="AP27" s="40">
        <f t="shared" si="29"/>
      </c>
      <c r="AQ27" s="41">
        <f t="shared" si="30"/>
      </c>
      <c r="AR27" s="36">
        <f t="shared" si="31"/>
      </c>
      <c r="AS27" s="42">
        <f t="shared" si="32"/>
      </c>
      <c r="AT27" s="36">
        <f t="shared" si="33"/>
      </c>
      <c r="AU27" s="43"/>
      <c r="AV27" s="41">
        <f t="shared" si="34"/>
      </c>
      <c r="AW27" s="29">
        <f t="shared" si="35"/>
      </c>
      <c r="AX27" s="36">
        <f t="shared" si="36"/>
      </c>
      <c r="AY27" s="36">
        <f t="shared" si="37"/>
      </c>
    </row>
    <row r="28" spans="1:51" s="29" customFormat="1" ht="18" customHeight="1">
      <c r="A28" s="44"/>
      <c r="B28" s="45"/>
      <c r="C28" s="45"/>
      <c r="D28" s="1"/>
      <c r="E28" s="1"/>
      <c r="F28" s="46"/>
      <c r="G28" s="11">
        <f t="shared" si="0"/>
      </c>
      <c r="H28" s="47"/>
      <c r="I28" s="11">
        <f t="shared" si="1"/>
      </c>
      <c r="J28" s="12">
        <f t="shared" si="2"/>
      </c>
      <c r="K28" s="13">
        <f t="shared" si="3"/>
      </c>
      <c r="L28" s="31">
        <f t="shared" si="4"/>
      </c>
      <c r="M28" s="13">
        <f t="shared" si="5"/>
      </c>
      <c r="N28" s="11">
        <f t="shared" si="6"/>
      </c>
      <c r="O28" s="11"/>
      <c r="P28" s="13">
        <f t="shared" si="7"/>
        <v>1</v>
      </c>
      <c r="Q28" s="11" t="str">
        <f t="shared" si="8"/>
        <v> </v>
      </c>
      <c r="R28" s="28">
        <f t="shared" si="9"/>
        <v>41.625</v>
      </c>
      <c r="S28" s="13">
        <f t="shared" si="10"/>
      </c>
      <c r="T28" s="13">
        <f t="shared" si="11"/>
      </c>
      <c r="U28" s="11">
        <f t="shared" si="12"/>
      </c>
      <c r="V28" s="29">
        <f t="shared" si="13"/>
        <v>0</v>
      </c>
      <c r="W28" s="11">
        <f t="shared" si="14"/>
      </c>
      <c r="X28" s="11">
        <f t="shared" si="15"/>
      </c>
      <c r="Y28" s="29">
        <f t="shared" si="16"/>
      </c>
      <c r="Z28" s="31">
        <f t="shared" si="17"/>
      </c>
      <c r="AA28" s="29">
        <f t="shared" si="18"/>
        <v>0</v>
      </c>
      <c r="AE28" s="35">
        <f t="shared" si="19"/>
      </c>
      <c r="AF28" s="36">
        <f t="shared" si="20"/>
      </c>
      <c r="AG28" s="37">
        <f t="shared" si="21"/>
      </c>
      <c r="AH28" s="36">
        <f t="shared" si="22"/>
      </c>
      <c r="AI28" s="36">
        <f t="shared" si="23"/>
      </c>
      <c r="AJ28" s="38">
        <f t="shared" si="24"/>
      </c>
      <c r="AK28" s="38">
        <f t="shared" si="25"/>
      </c>
      <c r="AL28" s="38">
        <f t="shared" si="26"/>
      </c>
      <c r="AN28" s="39">
        <f t="shared" si="27"/>
      </c>
      <c r="AO28" s="36">
        <f t="shared" si="28"/>
      </c>
      <c r="AP28" s="40">
        <f t="shared" si="29"/>
      </c>
      <c r="AQ28" s="41">
        <f t="shared" si="30"/>
      </c>
      <c r="AR28" s="36">
        <f t="shared" si="31"/>
      </c>
      <c r="AS28" s="42">
        <f t="shared" si="32"/>
      </c>
      <c r="AT28" s="36">
        <f t="shared" si="33"/>
      </c>
      <c r="AU28" s="43"/>
      <c r="AV28" s="41">
        <f t="shared" si="34"/>
      </c>
      <c r="AW28" s="29">
        <f t="shared" si="35"/>
      </c>
      <c r="AX28" s="36">
        <f t="shared" si="36"/>
      </c>
      <c r="AY28" s="36">
        <f t="shared" si="37"/>
      </c>
    </row>
    <row r="29" spans="1:51" s="29" customFormat="1" ht="18" customHeight="1">
      <c r="A29" s="44"/>
      <c r="B29" s="45"/>
      <c r="C29" s="45"/>
      <c r="D29" s="1"/>
      <c r="E29" s="1"/>
      <c r="F29" s="2"/>
      <c r="G29" s="11">
        <f t="shared" si="0"/>
      </c>
      <c r="H29" s="47"/>
      <c r="I29" s="11">
        <f t="shared" si="1"/>
      </c>
      <c r="J29" s="12">
        <f t="shared" si="2"/>
      </c>
      <c r="K29" s="13">
        <f t="shared" si="3"/>
      </c>
      <c r="L29" s="31">
        <f t="shared" si="4"/>
      </c>
      <c r="M29" s="13">
        <f t="shared" si="5"/>
      </c>
      <c r="N29" s="11">
        <f t="shared" si="6"/>
      </c>
      <c r="O29" s="11"/>
      <c r="P29" s="13">
        <f t="shared" si="7"/>
        <v>1</v>
      </c>
      <c r="Q29" s="11" t="str">
        <f t="shared" si="8"/>
        <v> </v>
      </c>
      <c r="R29" s="28">
        <f t="shared" si="9"/>
        <v>41.625</v>
      </c>
      <c r="S29" s="13">
        <f t="shared" si="10"/>
      </c>
      <c r="T29" s="13">
        <f t="shared" si="11"/>
      </c>
      <c r="U29" s="11">
        <f t="shared" si="12"/>
      </c>
      <c r="V29" s="29">
        <f t="shared" si="13"/>
        <v>0</v>
      </c>
      <c r="W29" s="11">
        <f t="shared" si="14"/>
      </c>
      <c r="X29" s="11">
        <f t="shared" si="15"/>
      </c>
      <c r="Y29" s="29">
        <f t="shared" si="16"/>
      </c>
      <c r="Z29" s="31">
        <f t="shared" si="17"/>
      </c>
      <c r="AA29" s="29">
        <f t="shared" si="18"/>
        <v>0</v>
      </c>
      <c r="AE29" s="35">
        <f t="shared" si="19"/>
      </c>
      <c r="AF29" s="36">
        <f t="shared" si="20"/>
      </c>
      <c r="AG29" s="37">
        <f t="shared" si="21"/>
      </c>
      <c r="AH29" s="36">
        <f t="shared" si="22"/>
      </c>
      <c r="AI29" s="36">
        <f t="shared" si="23"/>
      </c>
      <c r="AJ29" s="38">
        <f t="shared" si="24"/>
      </c>
      <c r="AK29" s="38">
        <f t="shared" si="25"/>
      </c>
      <c r="AL29" s="38">
        <f t="shared" si="26"/>
      </c>
      <c r="AN29" s="39">
        <f t="shared" si="27"/>
      </c>
      <c r="AO29" s="36">
        <f t="shared" si="28"/>
      </c>
      <c r="AP29" s="40">
        <f t="shared" si="29"/>
      </c>
      <c r="AQ29" s="41">
        <f t="shared" si="30"/>
      </c>
      <c r="AR29" s="36">
        <f t="shared" si="31"/>
      </c>
      <c r="AS29" s="42">
        <f t="shared" si="32"/>
      </c>
      <c r="AT29" s="36">
        <f t="shared" si="33"/>
      </c>
      <c r="AU29" s="43"/>
      <c r="AV29" s="41">
        <f t="shared" si="34"/>
      </c>
      <c r="AW29" s="29">
        <f t="shared" si="35"/>
      </c>
      <c r="AX29" s="36">
        <f t="shared" si="36"/>
      </c>
      <c r="AY29" s="36">
        <f t="shared" si="37"/>
      </c>
    </row>
    <row r="30" spans="1:51" s="29" customFormat="1" ht="18" customHeight="1">
      <c r="A30" s="44"/>
      <c r="B30" s="45"/>
      <c r="C30" s="45"/>
      <c r="D30" s="1"/>
      <c r="E30" s="1"/>
      <c r="F30" s="2"/>
      <c r="G30" s="11">
        <f t="shared" si="0"/>
      </c>
      <c r="H30" s="47"/>
      <c r="I30" s="11">
        <f t="shared" si="1"/>
      </c>
      <c r="J30" s="12">
        <f t="shared" si="2"/>
      </c>
      <c r="K30" s="13">
        <f t="shared" si="3"/>
      </c>
      <c r="L30" s="31">
        <f t="shared" si="4"/>
      </c>
      <c r="M30" s="13">
        <f t="shared" si="5"/>
      </c>
      <c r="N30" s="11">
        <f t="shared" si="6"/>
      </c>
      <c r="O30" s="11"/>
      <c r="P30" s="13">
        <f t="shared" si="7"/>
        <v>1</v>
      </c>
      <c r="Q30" s="11" t="str">
        <f t="shared" si="8"/>
        <v> </v>
      </c>
      <c r="R30" s="28">
        <f t="shared" si="9"/>
        <v>41.625</v>
      </c>
      <c r="S30" s="13">
        <f t="shared" si="10"/>
      </c>
      <c r="T30" s="13">
        <f t="shared" si="11"/>
      </c>
      <c r="U30" s="11">
        <f t="shared" si="12"/>
      </c>
      <c r="V30" s="29">
        <f t="shared" si="13"/>
        <v>0</v>
      </c>
      <c r="W30" s="11">
        <f t="shared" si="14"/>
      </c>
      <c r="X30" s="11">
        <f t="shared" si="15"/>
      </c>
      <c r="Y30" s="29">
        <f t="shared" si="16"/>
      </c>
      <c r="Z30" s="31">
        <f t="shared" si="17"/>
      </c>
      <c r="AA30" s="29">
        <f t="shared" si="18"/>
        <v>0</v>
      </c>
      <c r="AE30" s="35">
        <f t="shared" si="19"/>
      </c>
      <c r="AF30" s="36">
        <f t="shared" si="20"/>
      </c>
      <c r="AG30" s="37">
        <f t="shared" si="21"/>
      </c>
      <c r="AH30" s="36">
        <f t="shared" si="22"/>
      </c>
      <c r="AI30" s="36">
        <f t="shared" si="23"/>
      </c>
      <c r="AJ30" s="38">
        <f t="shared" si="24"/>
      </c>
      <c r="AK30" s="38">
        <f t="shared" si="25"/>
      </c>
      <c r="AL30" s="38">
        <f t="shared" si="26"/>
      </c>
      <c r="AN30" s="39">
        <f t="shared" si="27"/>
      </c>
      <c r="AO30" s="36">
        <f t="shared" si="28"/>
      </c>
      <c r="AP30" s="40">
        <f t="shared" si="29"/>
      </c>
      <c r="AQ30" s="41">
        <f t="shared" si="30"/>
      </c>
      <c r="AR30" s="36">
        <f t="shared" si="31"/>
      </c>
      <c r="AS30" s="42">
        <f t="shared" si="32"/>
      </c>
      <c r="AT30" s="36">
        <f t="shared" si="33"/>
      </c>
      <c r="AU30" s="43"/>
      <c r="AV30" s="41">
        <f t="shared" si="34"/>
      </c>
      <c r="AW30" s="29">
        <f t="shared" si="35"/>
      </c>
      <c r="AX30" s="36">
        <f t="shared" si="36"/>
      </c>
      <c r="AY30" s="36">
        <f t="shared" si="37"/>
      </c>
    </row>
    <row r="31" spans="1:51" s="29" customFormat="1" ht="18" customHeight="1">
      <c r="A31" s="44"/>
      <c r="B31" s="45"/>
      <c r="C31" s="45"/>
      <c r="D31" s="1"/>
      <c r="E31" s="1"/>
      <c r="F31" s="2"/>
      <c r="G31" s="11">
        <f t="shared" si="0"/>
      </c>
      <c r="H31" s="47"/>
      <c r="I31" s="11">
        <f t="shared" si="1"/>
      </c>
      <c r="J31" s="12">
        <f t="shared" si="2"/>
      </c>
      <c r="K31" s="13">
        <f t="shared" si="3"/>
      </c>
      <c r="L31" s="31">
        <f t="shared" si="4"/>
      </c>
      <c r="M31" s="13">
        <f t="shared" si="5"/>
      </c>
      <c r="N31" s="11">
        <f t="shared" si="6"/>
      </c>
      <c r="O31" s="11"/>
      <c r="P31" s="13">
        <f t="shared" si="7"/>
        <v>1</v>
      </c>
      <c r="Q31" s="11" t="str">
        <f t="shared" si="8"/>
        <v> </v>
      </c>
      <c r="R31" s="28">
        <f t="shared" si="9"/>
        <v>41.625</v>
      </c>
      <c r="S31" s="13">
        <f t="shared" si="10"/>
      </c>
      <c r="T31" s="13">
        <f t="shared" si="11"/>
      </c>
      <c r="U31" s="11">
        <f t="shared" si="12"/>
      </c>
      <c r="V31" s="29">
        <f t="shared" si="13"/>
        <v>0</v>
      </c>
      <c r="W31" s="11">
        <f t="shared" si="14"/>
      </c>
      <c r="X31" s="11">
        <f t="shared" si="15"/>
      </c>
      <c r="Y31" s="29">
        <f t="shared" si="16"/>
      </c>
      <c r="Z31" s="31">
        <f t="shared" si="17"/>
      </c>
      <c r="AA31" s="29">
        <f t="shared" si="18"/>
        <v>0</v>
      </c>
      <c r="AE31" s="35">
        <f t="shared" si="19"/>
      </c>
      <c r="AF31" s="36">
        <f t="shared" si="20"/>
      </c>
      <c r="AG31" s="37">
        <f t="shared" si="21"/>
      </c>
      <c r="AH31" s="36">
        <f t="shared" si="22"/>
      </c>
      <c r="AI31" s="36">
        <f t="shared" si="23"/>
      </c>
      <c r="AJ31" s="38">
        <f t="shared" si="24"/>
      </c>
      <c r="AK31" s="38">
        <f t="shared" si="25"/>
      </c>
      <c r="AL31" s="38">
        <f t="shared" si="26"/>
      </c>
      <c r="AN31" s="39">
        <f t="shared" si="27"/>
      </c>
      <c r="AO31" s="36">
        <f t="shared" si="28"/>
      </c>
      <c r="AP31" s="40">
        <f t="shared" si="29"/>
      </c>
      <c r="AQ31" s="41">
        <f t="shared" si="30"/>
      </c>
      <c r="AR31" s="36">
        <f t="shared" si="31"/>
      </c>
      <c r="AS31" s="42">
        <f t="shared" si="32"/>
      </c>
      <c r="AT31" s="36">
        <f t="shared" si="33"/>
      </c>
      <c r="AU31" s="43"/>
      <c r="AV31" s="41">
        <f t="shared" si="34"/>
      </c>
      <c r="AW31" s="29">
        <f t="shared" si="35"/>
      </c>
      <c r="AX31" s="36">
        <f t="shared" si="36"/>
      </c>
      <c r="AY31" s="36">
        <f t="shared" si="37"/>
      </c>
    </row>
    <row r="32" spans="1:51" s="29" customFormat="1" ht="18" customHeight="1">
      <c r="A32" s="44"/>
      <c r="B32" s="45"/>
      <c r="C32" s="45"/>
      <c r="D32" s="1"/>
      <c r="E32" s="1"/>
      <c r="F32" s="2"/>
      <c r="G32" s="11">
        <f t="shared" si="0"/>
      </c>
      <c r="H32" s="47"/>
      <c r="I32" s="11">
        <f t="shared" si="1"/>
      </c>
      <c r="J32" s="12">
        <f t="shared" si="2"/>
      </c>
      <c r="K32" s="13">
        <f t="shared" si="3"/>
      </c>
      <c r="L32" s="31">
        <f t="shared" si="4"/>
      </c>
      <c r="M32" s="13">
        <f t="shared" si="5"/>
      </c>
      <c r="N32" s="11">
        <f t="shared" si="6"/>
      </c>
      <c r="O32" s="11"/>
      <c r="P32" s="13">
        <f t="shared" si="7"/>
        <v>1</v>
      </c>
      <c r="Q32" s="11" t="str">
        <f t="shared" si="8"/>
        <v> </v>
      </c>
      <c r="R32" s="28">
        <f t="shared" si="9"/>
        <v>41.625</v>
      </c>
      <c r="S32" s="13">
        <f t="shared" si="10"/>
      </c>
      <c r="T32" s="13">
        <f t="shared" si="11"/>
      </c>
      <c r="U32" s="11">
        <f t="shared" si="12"/>
      </c>
      <c r="V32" s="29">
        <f t="shared" si="13"/>
        <v>0</v>
      </c>
      <c r="W32" s="11">
        <f t="shared" si="14"/>
      </c>
      <c r="X32" s="11">
        <f t="shared" si="15"/>
      </c>
      <c r="Y32" s="29">
        <f t="shared" si="16"/>
      </c>
      <c r="Z32" s="31">
        <f t="shared" si="17"/>
      </c>
      <c r="AA32" s="29">
        <f t="shared" si="18"/>
        <v>0</v>
      </c>
      <c r="AE32" s="35">
        <f t="shared" si="19"/>
      </c>
      <c r="AF32" s="36">
        <f t="shared" si="20"/>
      </c>
      <c r="AG32" s="37">
        <f t="shared" si="21"/>
      </c>
      <c r="AH32" s="36">
        <f t="shared" si="22"/>
      </c>
      <c r="AI32" s="36">
        <f t="shared" si="23"/>
      </c>
      <c r="AJ32" s="38">
        <f t="shared" si="24"/>
      </c>
      <c r="AK32" s="38">
        <f t="shared" si="25"/>
      </c>
      <c r="AL32" s="38">
        <f t="shared" si="26"/>
      </c>
      <c r="AN32" s="39">
        <f t="shared" si="27"/>
      </c>
      <c r="AO32" s="36">
        <f t="shared" si="28"/>
      </c>
      <c r="AP32" s="40">
        <f t="shared" si="29"/>
      </c>
      <c r="AQ32" s="41">
        <f t="shared" si="30"/>
      </c>
      <c r="AR32" s="36">
        <f t="shared" si="31"/>
      </c>
      <c r="AS32" s="42">
        <f t="shared" si="32"/>
      </c>
      <c r="AT32" s="36">
        <f t="shared" si="33"/>
      </c>
      <c r="AU32" s="43"/>
      <c r="AV32" s="41">
        <f t="shared" si="34"/>
      </c>
      <c r="AW32" s="29">
        <f t="shared" si="35"/>
      </c>
      <c r="AX32" s="36">
        <f t="shared" si="36"/>
      </c>
      <c r="AY32" s="36">
        <f t="shared" si="37"/>
      </c>
    </row>
    <row r="33" spans="1:51" s="29" customFormat="1" ht="18" customHeight="1">
      <c r="A33" s="44"/>
      <c r="B33" s="45"/>
      <c r="C33" s="45"/>
      <c r="D33" s="1"/>
      <c r="E33" s="1"/>
      <c r="F33" s="2"/>
      <c r="G33" s="11">
        <f t="shared" si="0"/>
      </c>
      <c r="H33" s="47"/>
      <c r="I33" s="11">
        <f t="shared" si="1"/>
      </c>
      <c r="J33" s="12">
        <f t="shared" si="2"/>
      </c>
      <c r="K33" s="13">
        <f t="shared" si="3"/>
      </c>
      <c r="L33" s="31">
        <f t="shared" si="4"/>
      </c>
      <c r="M33" s="13">
        <f t="shared" si="5"/>
      </c>
      <c r="N33" s="11">
        <f t="shared" si="6"/>
      </c>
      <c r="O33" s="11"/>
      <c r="P33" s="13">
        <f t="shared" si="7"/>
        <v>1</v>
      </c>
      <c r="Q33" s="11" t="str">
        <f t="shared" si="8"/>
        <v> </v>
      </c>
      <c r="R33" s="28">
        <f t="shared" si="9"/>
        <v>41.625</v>
      </c>
      <c r="S33" s="13">
        <f t="shared" si="10"/>
      </c>
      <c r="T33" s="13">
        <f t="shared" si="11"/>
      </c>
      <c r="U33" s="11">
        <f t="shared" si="12"/>
      </c>
      <c r="V33" s="29">
        <f t="shared" si="13"/>
        <v>0</v>
      </c>
      <c r="W33" s="11">
        <f t="shared" si="14"/>
      </c>
      <c r="X33" s="11">
        <f t="shared" si="15"/>
      </c>
      <c r="Y33" s="29">
        <f t="shared" si="16"/>
      </c>
      <c r="Z33" s="31">
        <f t="shared" si="17"/>
      </c>
      <c r="AA33" s="29">
        <f t="shared" si="18"/>
        <v>0</v>
      </c>
      <c r="AE33" s="35">
        <f t="shared" si="19"/>
      </c>
      <c r="AF33" s="36">
        <f t="shared" si="20"/>
      </c>
      <c r="AG33" s="37">
        <f t="shared" si="21"/>
      </c>
      <c r="AH33" s="36">
        <f t="shared" si="22"/>
      </c>
      <c r="AI33" s="36">
        <f t="shared" si="23"/>
      </c>
      <c r="AJ33" s="38">
        <f t="shared" si="24"/>
      </c>
      <c r="AK33" s="38">
        <f t="shared" si="25"/>
      </c>
      <c r="AL33" s="38">
        <f t="shared" si="26"/>
      </c>
      <c r="AN33" s="39">
        <f t="shared" si="27"/>
      </c>
      <c r="AO33" s="36">
        <f t="shared" si="28"/>
      </c>
      <c r="AP33" s="40">
        <f t="shared" si="29"/>
      </c>
      <c r="AQ33" s="41">
        <f t="shared" si="30"/>
      </c>
      <c r="AR33" s="36">
        <f t="shared" si="31"/>
      </c>
      <c r="AS33" s="42">
        <f t="shared" si="32"/>
      </c>
      <c r="AT33" s="36">
        <f t="shared" si="33"/>
      </c>
      <c r="AU33" s="43"/>
      <c r="AV33" s="41">
        <f t="shared" si="34"/>
      </c>
      <c r="AW33" s="29">
        <f t="shared" si="35"/>
      </c>
      <c r="AX33" s="36">
        <f t="shared" si="36"/>
      </c>
      <c r="AY33" s="36">
        <f t="shared" si="37"/>
      </c>
    </row>
    <row r="34" spans="1:51" s="29" customFormat="1" ht="18" customHeight="1">
      <c r="A34" s="44"/>
      <c r="B34" s="45"/>
      <c r="C34" s="45"/>
      <c r="D34" s="1"/>
      <c r="E34" s="1"/>
      <c r="F34" s="2"/>
      <c r="G34" s="11">
        <f t="shared" si="0"/>
      </c>
      <c r="H34" s="47"/>
      <c r="I34" s="11">
        <f t="shared" si="1"/>
      </c>
      <c r="J34" s="12">
        <f t="shared" si="2"/>
      </c>
      <c r="K34" s="13">
        <f t="shared" si="3"/>
      </c>
      <c r="L34" s="31">
        <f t="shared" si="4"/>
      </c>
      <c r="M34" s="13">
        <f t="shared" si="5"/>
      </c>
      <c r="N34" s="11">
        <f t="shared" si="6"/>
      </c>
      <c r="O34" s="11"/>
      <c r="P34" s="13">
        <f t="shared" si="7"/>
        <v>1</v>
      </c>
      <c r="Q34" s="11" t="str">
        <f t="shared" si="8"/>
        <v> </v>
      </c>
      <c r="R34" s="28">
        <f t="shared" si="9"/>
        <v>41.625</v>
      </c>
      <c r="S34" s="13">
        <f t="shared" si="10"/>
      </c>
      <c r="T34" s="13">
        <f t="shared" si="11"/>
      </c>
      <c r="U34" s="11">
        <f t="shared" si="12"/>
      </c>
      <c r="V34" s="29">
        <f t="shared" si="13"/>
        <v>0</v>
      </c>
      <c r="W34" s="11">
        <f t="shared" si="14"/>
      </c>
      <c r="X34" s="11">
        <f t="shared" si="15"/>
      </c>
      <c r="Y34" s="29">
        <f t="shared" si="16"/>
      </c>
      <c r="Z34" s="31">
        <f t="shared" si="17"/>
      </c>
      <c r="AA34" s="29">
        <f t="shared" si="18"/>
        <v>0</v>
      </c>
      <c r="AE34" s="35">
        <f t="shared" si="19"/>
      </c>
      <c r="AF34" s="36">
        <f t="shared" si="20"/>
      </c>
      <c r="AG34" s="37">
        <f t="shared" si="21"/>
      </c>
      <c r="AH34" s="36">
        <f t="shared" si="22"/>
      </c>
      <c r="AI34" s="36">
        <f t="shared" si="23"/>
      </c>
      <c r="AJ34" s="38">
        <f t="shared" si="24"/>
      </c>
      <c r="AK34" s="38">
        <f t="shared" si="25"/>
      </c>
      <c r="AL34" s="38">
        <f t="shared" si="26"/>
      </c>
      <c r="AN34" s="39">
        <f t="shared" si="27"/>
      </c>
      <c r="AO34" s="36">
        <f t="shared" si="28"/>
      </c>
      <c r="AP34" s="40">
        <f t="shared" si="29"/>
      </c>
      <c r="AQ34" s="41">
        <f t="shared" si="30"/>
      </c>
      <c r="AR34" s="36">
        <f t="shared" si="31"/>
      </c>
      <c r="AS34" s="42">
        <f t="shared" si="32"/>
      </c>
      <c r="AT34" s="36">
        <f t="shared" si="33"/>
      </c>
      <c r="AU34" s="43"/>
      <c r="AV34" s="41">
        <f t="shared" si="34"/>
      </c>
      <c r="AW34" s="29">
        <f t="shared" si="35"/>
      </c>
      <c r="AX34" s="36">
        <f t="shared" si="36"/>
      </c>
      <c r="AY34" s="36">
        <f t="shared" si="37"/>
      </c>
    </row>
    <row r="35" spans="1:51" s="29" customFormat="1" ht="18" customHeight="1">
      <c r="A35" s="44"/>
      <c r="B35" s="45"/>
      <c r="C35" s="45"/>
      <c r="D35" s="1"/>
      <c r="E35" s="1"/>
      <c r="F35" s="2"/>
      <c r="G35" s="11">
        <f t="shared" si="0"/>
      </c>
      <c r="H35" s="47"/>
      <c r="I35" s="11">
        <f t="shared" si="1"/>
      </c>
      <c r="J35" s="12">
        <f t="shared" si="2"/>
      </c>
      <c r="K35" s="13">
        <f t="shared" si="3"/>
      </c>
      <c r="L35" s="31">
        <f t="shared" si="4"/>
      </c>
      <c r="M35" s="13">
        <f t="shared" si="5"/>
      </c>
      <c r="N35" s="11">
        <f t="shared" si="6"/>
      </c>
      <c r="O35" s="11"/>
      <c r="P35" s="13">
        <f t="shared" si="7"/>
        <v>1</v>
      </c>
      <c r="Q35" s="11" t="str">
        <f t="shared" si="8"/>
        <v> </v>
      </c>
      <c r="R35" s="28">
        <f t="shared" si="9"/>
        <v>41.625</v>
      </c>
      <c r="S35" s="13">
        <f t="shared" si="10"/>
      </c>
      <c r="T35" s="13">
        <f t="shared" si="11"/>
      </c>
      <c r="U35" s="11">
        <f t="shared" si="12"/>
      </c>
      <c r="V35" s="29">
        <f t="shared" si="13"/>
        <v>0</v>
      </c>
      <c r="W35" s="11">
        <f t="shared" si="14"/>
      </c>
      <c r="X35" s="11">
        <f t="shared" si="15"/>
      </c>
      <c r="Y35" s="29">
        <f t="shared" si="16"/>
      </c>
      <c r="Z35" s="31">
        <f t="shared" si="17"/>
      </c>
      <c r="AA35" s="29">
        <f t="shared" si="18"/>
        <v>0</v>
      </c>
      <c r="AE35" s="35">
        <f t="shared" si="19"/>
      </c>
      <c r="AF35" s="36">
        <f t="shared" si="20"/>
      </c>
      <c r="AG35" s="37">
        <f t="shared" si="21"/>
      </c>
      <c r="AH35" s="36">
        <f t="shared" si="22"/>
      </c>
      <c r="AI35" s="36">
        <f t="shared" si="23"/>
      </c>
      <c r="AJ35" s="38">
        <f t="shared" si="24"/>
      </c>
      <c r="AK35" s="38">
        <f t="shared" si="25"/>
      </c>
      <c r="AL35" s="38">
        <f t="shared" si="26"/>
      </c>
      <c r="AN35" s="39">
        <f t="shared" si="27"/>
      </c>
      <c r="AO35" s="36">
        <f t="shared" si="28"/>
      </c>
      <c r="AP35" s="40">
        <f t="shared" si="29"/>
      </c>
      <c r="AQ35" s="41">
        <f t="shared" si="30"/>
      </c>
      <c r="AR35" s="36">
        <f t="shared" si="31"/>
      </c>
      <c r="AS35" s="42">
        <f t="shared" si="32"/>
      </c>
      <c r="AT35" s="36">
        <f t="shared" si="33"/>
      </c>
      <c r="AU35" s="43"/>
      <c r="AV35" s="41">
        <f t="shared" si="34"/>
      </c>
      <c r="AW35" s="29">
        <f t="shared" si="35"/>
      </c>
      <c r="AX35" s="36">
        <f t="shared" si="36"/>
      </c>
      <c r="AY35" s="36">
        <f t="shared" si="37"/>
      </c>
    </row>
    <row r="36" spans="1:51" s="29" customFormat="1" ht="18" customHeight="1">
      <c r="A36" s="44"/>
      <c r="B36" s="45"/>
      <c r="C36" s="45"/>
      <c r="D36" s="1"/>
      <c r="E36" s="1"/>
      <c r="F36" s="2"/>
      <c r="G36" s="11">
        <f t="shared" si="0"/>
      </c>
      <c r="H36" s="47"/>
      <c r="I36" s="11">
        <f t="shared" si="1"/>
      </c>
      <c r="J36" s="12">
        <f t="shared" si="2"/>
      </c>
      <c r="K36" s="13">
        <f t="shared" si="3"/>
      </c>
      <c r="L36" s="31">
        <f t="shared" si="4"/>
      </c>
      <c r="M36" s="13">
        <f t="shared" si="5"/>
      </c>
      <c r="N36" s="11">
        <f t="shared" si="6"/>
      </c>
      <c r="O36" s="11"/>
      <c r="P36" s="13">
        <f t="shared" si="7"/>
        <v>1</v>
      </c>
      <c r="Q36" s="11" t="str">
        <f t="shared" si="8"/>
        <v> </v>
      </c>
      <c r="R36" s="28">
        <f t="shared" si="9"/>
        <v>41.625</v>
      </c>
      <c r="S36" s="13">
        <f t="shared" si="10"/>
      </c>
      <c r="T36" s="13">
        <f t="shared" si="11"/>
      </c>
      <c r="U36" s="11">
        <f t="shared" si="12"/>
      </c>
      <c r="V36" s="29">
        <f t="shared" si="13"/>
        <v>0</v>
      </c>
      <c r="W36" s="11">
        <f t="shared" si="14"/>
      </c>
      <c r="X36" s="11">
        <f t="shared" si="15"/>
      </c>
      <c r="Y36" s="29">
        <f t="shared" si="16"/>
      </c>
      <c r="Z36" s="31">
        <f t="shared" si="17"/>
      </c>
      <c r="AA36" s="29">
        <f t="shared" si="18"/>
        <v>0</v>
      </c>
      <c r="AE36" s="35">
        <f t="shared" si="19"/>
      </c>
      <c r="AF36" s="36">
        <f t="shared" si="20"/>
      </c>
      <c r="AG36" s="37">
        <f t="shared" si="21"/>
      </c>
      <c r="AH36" s="36">
        <f t="shared" si="22"/>
      </c>
      <c r="AI36" s="36">
        <f t="shared" si="23"/>
      </c>
      <c r="AJ36" s="38">
        <f t="shared" si="24"/>
      </c>
      <c r="AK36" s="38">
        <f t="shared" si="25"/>
      </c>
      <c r="AL36" s="38">
        <f t="shared" si="26"/>
      </c>
      <c r="AN36" s="39">
        <f t="shared" si="27"/>
      </c>
      <c r="AO36" s="36">
        <f t="shared" si="28"/>
      </c>
      <c r="AP36" s="40">
        <f t="shared" si="29"/>
      </c>
      <c r="AQ36" s="41">
        <f t="shared" si="30"/>
      </c>
      <c r="AR36" s="36">
        <f t="shared" si="31"/>
      </c>
      <c r="AS36" s="42">
        <f t="shared" si="32"/>
      </c>
      <c r="AT36" s="36">
        <f t="shared" si="33"/>
      </c>
      <c r="AU36" s="43"/>
      <c r="AV36" s="41">
        <f t="shared" si="34"/>
      </c>
      <c r="AW36" s="29">
        <f t="shared" si="35"/>
      </c>
      <c r="AX36" s="36">
        <f t="shared" si="36"/>
      </c>
      <c r="AY36" s="36">
        <f t="shared" si="37"/>
      </c>
    </row>
    <row r="37" spans="1:51" s="29" customFormat="1" ht="18" customHeight="1">
      <c r="A37" s="44"/>
      <c r="B37" s="45"/>
      <c r="C37" s="45"/>
      <c r="D37" s="1"/>
      <c r="E37" s="1"/>
      <c r="F37" s="2"/>
      <c r="G37" s="11">
        <f t="shared" si="0"/>
      </c>
      <c r="H37" s="47"/>
      <c r="I37" s="11">
        <f t="shared" si="1"/>
      </c>
      <c r="J37" s="12">
        <f t="shared" si="2"/>
      </c>
      <c r="K37" s="13">
        <f t="shared" si="3"/>
      </c>
      <c r="L37" s="31">
        <f t="shared" si="4"/>
      </c>
      <c r="M37" s="13">
        <f t="shared" si="5"/>
      </c>
      <c r="N37" s="11">
        <f t="shared" si="6"/>
      </c>
      <c r="O37" s="11"/>
      <c r="P37" s="13">
        <f t="shared" si="7"/>
        <v>1</v>
      </c>
      <c r="Q37" s="11" t="str">
        <f t="shared" si="8"/>
        <v> </v>
      </c>
      <c r="R37" s="28">
        <f t="shared" si="9"/>
        <v>41.625</v>
      </c>
      <c r="S37" s="13">
        <f t="shared" si="10"/>
      </c>
      <c r="T37" s="13">
        <f t="shared" si="11"/>
      </c>
      <c r="U37" s="11">
        <f t="shared" si="12"/>
      </c>
      <c r="V37" s="29">
        <f t="shared" si="13"/>
        <v>0</v>
      </c>
      <c r="W37" s="11">
        <f t="shared" si="14"/>
      </c>
      <c r="X37" s="11">
        <f t="shared" si="15"/>
      </c>
      <c r="Y37" s="29">
        <f t="shared" si="16"/>
      </c>
      <c r="Z37" s="31">
        <f t="shared" si="17"/>
      </c>
      <c r="AA37" s="29">
        <f t="shared" si="18"/>
        <v>0</v>
      </c>
      <c r="AE37" s="35">
        <f t="shared" si="19"/>
      </c>
      <c r="AF37" s="36">
        <f t="shared" si="20"/>
      </c>
      <c r="AG37" s="37">
        <f t="shared" si="21"/>
      </c>
      <c r="AH37" s="36">
        <f t="shared" si="22"/>
      </c>
      <c r="AI37" s="36">
        <f t="shared" si="23"/>
      </c>
      <c r="AJ37" s="38">
        <f t="shared" si="24"/>
      </c>
      <c r="AK37" s="38">
        <f t="shared" si="25"/>
      </c>
      <c r="AL37" s="38">
        <f t="shared" si="26"/>
      </c>
      <c r="AN37" s="39">
        <f t="shared" si="27"/>
      </c>
      <c r="AO37" s="36">
        <f t="shared" si="28"/>
      </c>
      <c r="AP37" s="40">
        <f t="shared" si="29"/>
      </c>
      <c r="AQ37" s="41">
        <f t="shared" si="30"/>
      </c>
      <c r="AR37" s="36">
        <f t="shared" si="31"/>
      </c>
      <c r="AS37" s="42">
        <f t="shared" si="32"/>
      </c>
      <c r="AT37" s="36">
        <f t="shared" si="33"/>
      </c>
      <c r="AU37" s="43"/>
      <c r="AV37" s="41">
        <f t="shared" si="34"/>
      </c>
      <c r="AW37" s="29">
        <f t="shared" si="35"/>
      </c>
      <c r="AX37" s="36">
        <f t="shared" si="36"/>
      </c>
      <c r="AY37" s="36">
        <f t="shared" si="37"/>
      </c>
    </row>
    <row r="38" spans="1:51" s="29" customFormat="1" ht="18" customHeight="1">
      <c r="A38" s="44"/>
      <c r="B38" s="34"/>
      <c r="C38" s="34"/>
      <c r="D38" s="1"/>
      <c r="E38" s="1"/>
      <c r="F38" s="2"/>
      <c r="G38" s="11">
        <f aca="true" t="shared" si="38" ref="G38:G69">IF(Q38&lt;1,Q38-F$3,"")</f>
      </c>
      <c r="H38" s="47"/>
      <c r="I38" s="11">
        <f aca="true" t="shared" si="39" ref="I38:I55">IF(AND(AA$2=1,Q38&lt;1),R38,"")</f>
      </c>
      <c r="J38" s="12">
        <f aca="true" t="shared" si="40" ref="J38:J55">IF(AA$2=1,T38,"")</f>
      </c>
      <c r="K38" s="13">
        <f aca="true" t="shared" si="41" ref="K38:K55">IF(AND(AA$2=1,AA$3=1,Q38&lt;1),Y38,"")</f>
      </c>
      <c r="L38" s="31">
        <f aca="true" t="shared" si="42" ref="L38:L55">IF(AND(AA$2=1,AA$3=1,Q38&lt;1),Z38,"")</f>
      </c>
      <c r="M38" s="13">
        <f aca="true" t="shared" si="43" ref="M38:M55">IF(AND(AA$2=1,AA$3=1,R38&gt;W$2,R38&lt;R$2),"Poor","")</f>
      </c>
      <c r="N38" s="11">
        <f aca="true" t="shared" si="44" ref="N38:N55">IF(AND(AA$2=1,AA$3=1,X38&lt;1),"yes","")</f>
      </c>
      <c r="O38" s="11"/>
      <c r="P38" s="13">
        <f aca="true" t="shared" si="45" ref="P38:P55">IF(H38="",1,H38)</f>
        <v>1</v>
      </c>
      <c r="Q38" s="11" t="str">
        <f aca="true" t="shared" si="46" ref="Q38:Q55">IF(F38=""," ",F38)</f>
        <v> </v>
      </c>
      <c r="R38" s="28">
        <f aca="true" t="shared" si="47" ref="R38:R69">IF(AND(Q38&lt;1,D38&gt;1),ROUND(G38/P38*P$4*1000/D38*24*3600,0)/(24*3600),R$2)</f>
        <v>41.625</v>
      </c>
      <c r="S38" s="13">
        <f aca="true" t="shared" si="48" ref="S38:S55">IF(Q38&lt;1,S37+1,"")</f>
      </c>
      <c r="T38" s="13">
        <f aca="true" t="shared" si="49" ref="T38:T69">IF(R38=R37,T37,S38)</f>
      </c>
      <c r="U38" s="11">
        <f aca="true" t="shared" si="50" ref="U38:U55">IF(OR(E38="TN",E38=U$5,R38=R$2),"",R38)</f>
      </c>
      <c r="V38" s="29">
        <f aca="true" t="shared" si="51" ref="V38:V69">IF(U38="",V37,V37+1)</f>
        <v>0</v>
      </c>
      <c r="W38" s="11">
        <f aca="true" t="shared" si="52" ref="W38:W69">IF(OR(V38&gt;U$2,U38=""),"",U38)</f>
      </c>
      <c r="X38" s="11">
        <f aca="true" t="shared" si="53" ref="X38:X69">IF(U38&lt;W$2,U38,"")</f>
      </c>
      <c r="Y38" s="29">
        <f aca="true" t="shared" si="54" ref="Y38:Y69">IF(R38&lt;R$2,ROUND(G38/P38*P$4/X$2*1000,0),"")</f>
      </c>
      <c r="Z38" s="31">
        <f aca="true" t="shared" si="55" ref="Z38:Z55">IF(R38&lt;R$2,ROUND((R38-X$2)/X$2,3),"")</f>
      </c>
      <c r="AA38" s="29">
        <f aca="true" t="shared" si="56" ref="AA38:AA55">IF(AND(R38&lt;=R39,R38&lt;R$2),1,0)</f>
        <v>0</v>
      </c>
      <c r="AE38" s="35">
        <f t="shared" si="19"/>
      </c>
      <c r="AF38" s="36">
        <f t="shared" si="20"/>
      </c>
      <c r="AG38" s="37">
        <f t="shared" si="21"/>
      </c>
      <c r="AH38" s="36">
        <f t="shared" si="22"/>
      </c>
      <c r="AI38" s="36">
        <f t="shared" si="23"/>
      </c>
      <c r="AJ38" s="38">
        <f t="shared" si="24"/>
      </c>
      <c r="AK38" s="38">
        <f t="shared" si="25"/>
      </c>
      <c r="AL38" s="38">
        <f t="shared" si="26"/>
      </c>
      <c r="AN38" s="39">
        <f t="shared" si="27"/>
      </c>
      <c r="AO38" s="36">
        <f t="shared" si="28"/>
      </c>
      <c r="AP38" s="40">
        <f t="shared" si="29"/>
      </c>
      <c r="AQ38" s="41">
        <f t="shared" si="30"/>
      </c>
      <c r="AR38" s="36">
        <f t="shared" si="31"/>
      </c>
      <c r="AS38" s="42">
        <f t="shared" si="32"/>
      </c>
      <c r="AT38" s="36">
        <f t="shared" si="33"/>
      </c>
      <c r="AU38" s="43"/>
      <c r="AV38" s="41">
        <f t="shared" si="34"/>
      </c>
      <c r="AW38" s="29">
        <f t="shared" si="35"/>
      </c>
      <c r="AX38" s="36">
        <f t="shared" si="36"/>
      </c>
      <c r="AY38" s="36">
        <f t="shared" si="37"/>
      </c>
    </row>
    <row r="39" spans="1:51" s="29" customFormat="1" ht="18" customHeight="1">
      <c r="A39" s="44"/>
      <c r="B39" s="45"/>
      <c r="C39" s="45"/>
      <c r="D39" s="1"/>
      <c r="E39" s="1"/>
      <c r="F39" s="2"/>
      <c r="G39" s="11">
        <f t="shared" si="38"/>
      </c>
      <c r="H39" s="47"/>
      <c r="I39" s="11">
        <f t="shared" si="39"/>
      </c>
      <c r="J39" s="12">
        <f t="shared" si="40"/>
      </c>
      <c r="K39" s="13">
        <f t="shared" si="41"/>
      </c>
      <c r="L39" s="31">
        <f t="shared" si="42"/>
      </c>
      <c r="M39" s="13">
        <f t="shared" si="43"/>
      </c>
      <c r="N39" s="11">
        <f t="shared" si="44"/>
      </c>
      <c r="O39" s="11"/>
      <c r="P39" s="13">
        <f t="shared" si="45"/>
        <v>1</v>
      </c>
      <c r="Q39" s="11" t="str">
        <f t="shared" si="46"/>
        <v> </v>
      </c>
      <c r="R39" s="28">
        <f t="shared" si="47"/>
        <v>41.625</v>
      </c>
      <c r="S39" s="13">
        <f t="shared" si="48"/>
      </c>
      <c r="T39" s="13">
        <f t="shared" si="49"/>
      </c>
      <c r="U39" s="11">
        <f t="shared" si="50"/>
      </c>
      <c r="V39" s="29">
        <f t="shared" si="51"/>
        <v>0</v>
      </c>
      <c r="W39" s="11">
        <f t="shared" si="52"/>
      </c>
      <c r="X39" s="11">
        <f t="shared" si="53"/>
      </c>
      <c r="Y39" s="29">
        <f t="shared" si="54"/>
      </c>
      <c r="Z39" s="31">
        <f t="shared" si="55"/>
      </c>
      <c r="AA39" s="29">
        <f t="shared" si="56"/>
        <v>0</v>
      </c>
      <c r="AE39" s="35">
        <f t="shared" si="19"/>
      </c>
      <c r="AF39" s="36">
        <f t="shared" si="20"/>
      </c>
      <c r="AG39" s="37">
        <f t="shared" si="21"/>
      </c>
      <c r="AH39" s="36">
        <f t="shared" si="22"/>
      </c>
      <c r="AI39" s="36">
        <f t="shared" si="23"/>
      </c>
      <c r="AJ39" s="38">
        <f t="shared" si="24"/>
      </c>
      <c r="AK39" s="38">
        <f t="shared" si="25"/>
      </c>
      <c r="AL39" s="38">
        <f t="shared" si="26"/>
      </c>
      <c r="AN39" s="39">
        <f t="shared" si="27"/>
      </c>
      <c r="AO39" s="36">
        <f t="shared" si="28"/>
      </c>
      <c r="AP39" s="40">
        <f t="shared" si="29"/>
      </c>
      <c r="AQ39" s="41">
        <f t="shared" si="30"/>
      </c>
      <c r="AR39" s="36">
        <f t="shared" si="31"/>
      </c>
      <c r="AS39" s="42">
        <f t="shared" si="32"/>
      </c>
      <c r="AT39" s="36">
        <f t="shared" si="33"/>
      </c>
      <c r="AU39" s="43"/>
      <c r="AV39" s="41">
        <f t="shared" si="34"/>
      </c>
      <c r="AW39" s="29">
        <f t="shared" si="35"/>
      </c>
      <c r="AX39" s="36">
        <f t="shared" si="36"/>
      </c>
      <c r="AY39" s="36">
        <f t="shared" si="37"/>
      </c>
    </row>
    <row r="40" spans="1:51" s="29" customFormat="1" ht="18" customHeight="1">
      <c r="A40" s="44"/>
      <c r="B40" s="45"/>
      <c r="C40" s="45"/>
      <c r="D40" s="1"/>
      <c r="E40" s="1"/>
      <c r="F40" s="2"/>
      <c r="G40" s="11">
        <f t="shared" si="38"/>
      </c>
      <c r="H40" s="47"/>
      <c r="I40" s="11">
        <f t="shared" si="39"/>
      </c>
      <c r="J40" s="12">
        <f t="shared" si="40"/>
      </c>
      <c r="K40" s="13">
        <f t="shared" si="41"/>
      </c>
      <c r="L40" s="31">
        <f t="shared" si="42"/>
      </c>
      <c r="M40" s="13">
        <f t="shared" si="43"/>
      </c>
      <c r="N40" s="11">
        <f t="shared" si="44"/>
      </c>
      <c r="O40" s="11"/>
      <c r="P40" s="13">
        <f t="shared" si="45"/>
        <v>1</v>
      </c>
      <c r="Q40" s="11" t="str">
        <f t="shared" si="46"/>
        <v> </v>
      </c>
      <c r="R40" s="28">
        <f t="shared" si="47"/>
        <v>41.625</v>
      </c>
      <c r="S40" s="13">
        <f t="shared" si="48"/>
      </c>
      <c r="T40" s="13">
        <f t="shared" si="49"/>
      </c>
      <c r="U40" s="11">
        <f t="shared" si="50"/>
      </c>
      <c r="V40" s="29">
        <f t="shared" si="51"/>
        <v>0</v>
      </c>
      <c r="W40" s="11">
        <f t="shared" si="52"/>
      </c>
      <c r="X40" s="11">
        <f t="shared" si="53"/>
      </c>
      <c r="Y40" s="29">
        <f t="shared" si="54"/>
      </c>
      <c r="Z40" s="31">
        <f t="shared" si="55"/>
      </c>
      <c r="AA40" s="29">
        <f t="shared" si="56"/>
        <v>0</v>
      </c>
      <c r="AE40" s="35">
        <f t="shared" si="19"/>
      </c>
      <c r="AF40" s="36">
        <f t="shared" si="20"/>
      </c>
      <c r="AG40" s="37">
        <f t="shared" si="21"/>
      </c>
      <c r="AH40" s="36">
        <f t="shared" si="22"/>
      </c>
      <c r="AI40" s="36">
        <f t="shared" si="23"/>
      </c>
      <c r="AJ40" s="38">
        <f t="shared" si="24"/>
      </c>
      <c r="AK40" s="38">
        <f t="shared" si="25"/>
      </c>
      <c r="AL40" s="38">
        <f t="shared" si="26"/>
      </c>
      <c r="AN40" s="39">
        <f t="shared" si="27"/>
      </c>
      <c r="AO40" s="36">
        <f t="shared" si="28"/>
      </c>
      <c r="AP40" s="40">
        <f t="shared" si="29"/>
      </c>
      <c r="AQ40" s="41">
        <f t="shared" si="30"/>
      </c>
      <c r="AR40" s="36">
        <f t="shared" si="31"/>
      </c>
      <c r="AS40" s="42">
        <f t="shared" si="32"/>
      </c>
      <c r="AT40" s="36">
        <f t="shared" si="33"/>
      </c>
      <c r="AU40" s="43"/>
      <c r="AV40" s="41">
        <f t="shared" si="34"/>
      </c>
      <c r="AW40" s="29">
        <f t="shared" si="35"/>
      </c>
      <c r="AX40" s="36">
        <f t="shared" si="36"/>
      </c>
      <c r="AY40" s="36">
        <f t="shared" si="37"/>
      </c>
    </row>
    <row r="41" spans="1:51" s="29" customFormat="1" ht="18" customHeight="1">
      <c r="A41" s="44"/>
      <c r="B41" s="45"/>
      <c r="C41" s="45"/>
      <c r="D41" s="1"/>
      <c r="E41" s="1"/>
      <c r="F41" s="2"/>
      <c r="G41" s="11">
        <f t="shared" si="38"/>
      </c>
      <c r="H41" s="47"/>
      <c r="I41" s="11">
        <f t="shared" si="39"/>
      </c>
      <c r="J41" s="12">
        <f t="shared" si="40"/>
      </c>
      <c r="K41" s="13">
        <f t="shared" si="41"/>
      </c>
      <c r="L41" s="31">
        <f t="shared" si="42"/>
      </c>
      <c r="M41" s="13">
        <f t="shared" si="43"/>
      </c>
      <c r="N41" s="11">
        <f t="shared" si="44"/>
      </c>
      <c r="O41" s="11"/>
      <c r="P41" s="13">
        <f t="shared" si="45"/>
        <v>1</v>
      </c>
      <c r="Q41" s="11" t="str">
        <f t="shared" si="46"/>
        <v> </v>
      </c>
      <c r="R41" s="28">
        <f t="shared" si="47"/>
        <v>41.625</v>
      </c>
      <c r="S41" s="13">
        <f t="shared" si="48"/>
      </c>
      <c r="T41" s="13">
        <f t="shared" si="49"/>
      </c>
      <c r="U41" s="11">
        <f t="shared" si="50"/>
      </c>
      <c r="V41" s="29">
        <f t="shared" si="51"/>
        <v>0</v>
      </c>
      <c r="W41" s="11">
        <f t="shared" si="52"/>
      </c>
      <c r="X41" s="11">
        <f t="shared" si="53"/>
      </c>
      <c r="Y41" s="29">
        <f t="shared" si="54"/>
      </c>
      <c r="Z41" s="31">
        <f t="shared" si="55"/>
      </c>
      <c r="AA41" s="29">
        <f t="shared" si="56"/>
        <v>0</v>
      </c>
      <c r="AE41" s="35">
        <f t="shared" si="19"/>
      </c>
      <c r="AF41" s="36">
        <f t="shared" si="20"/>
      </c>
      <c r="AG41" s="37">
        <f t="shared" si="21"/>
      </c>
      <c r="AH41" s="36">
        <f t="shared" si="22"/>
      </c>
      <c r="AI41" s="36">
        <f t="shared" si="23"/>
      </c>
      <c r="AJ41" s="38">
        <f t="shared" si="24"/>
      </c>
      <c r="AK41" s="38">
        <f t="shared" si="25"/>
      </c>
      <c r="AL41" s="38">
        <f t="shared" si="26"/>
      </c>
      <c r="AN41" s="39">
        <f t="shared" si="27"/>
      </c>
      <c r="AO41" s="36">
        <f t="shared" si="28"/>
      </c>
      <c r="AP41" s="40">
        <f t="shared" si="29"/>
      </c>
      <c r="AQ41" s="41">
        <f t="shared" si="30"/>
      </c>
      <c r="AR41" s="36">
        <f t="shared" si="31"/>
      </c>
      <c r="AS41" s="42">
        <f t="shared" si="32"/>
      </c>
      <c r="AT41" s="36">
        <f t="shared" si="33"/>
      </c>
      <c r="AU41" s="43"/>
      <c r="AV41" s="41">
        <f t="shared" si="34"/>
      </c>
      <c r="AW41" s="29">
        <f t="shared" si="35"/>
      </c>
      <c r="AX41" s="36">
        <f t="shared" si="36"/>
      </c>
      <c r="AY41" s="36">
        <f t="shared" si="37"/>
      </c>
    </row>
    <row r="42" spans="1:51" s="29" customFormat="1" ht="18" customHeight="1">
      <c r="A42" s="44"/>
      <c r="B42" s="45"/>
      <c r="C42" s="45"/>
      <c r="D42" s="1"/>
      <c r="E42" s="1"/>
      <c r="F42" s="2"/>
      <c r="G42" s="11">
        <f t="shared" si="38"/>
      </c>
      <c r="H42" s="47"/>
      <c r="I42" s="11">
        <f t="shared" si="39"/>
      </c>
      <c r="J42" s="12">
        <f t="shared" si="40"/>
      </c>
      <c r="K42" s="13">
        <f t="shared" si="41"/>
      </c>
      <c r="L42" s="31">
        <f t="shared" si="42"/>
      </c>
      <c r="M42" s="13">
        <f t="shared" si="43"/>
      </c>
      <c r="N42" s="11">
        <f t="shared" si="44"/>
      </c>
      <c r="O42" s="11"/>
      <c r="P42" s="13">
        <f t="shared" si="45"/>
        <v>1</v>
      </c>
      <c r="Q42" s="11" t="str">
        <f t="shared" si="46"/>
        <v> </v>
      </c>
      <c r="R42" s="28">
        <f t="shared" si="47"/>
        <v>41.625</v>
      </c>
      <c r="S42" s="13">
        <f t="shared" si="48"/>
      </c>
      <c r="T42" s="13">
        <f t="shared" si="49"/>
      </c>
      <c r="U42" s="11">
        <f t="shared" si="50"/>
      </c>
      <c r="V42" s="29">
        <f t="shared" si="51"/>
        <v>0</v>
      </c>
      <c r="W42" s="11">
        <f t="shared" si="52"/>
      </c>
      <c r="X42" s="11">
        <f t="shared" si="53"/>
      </c>
      <c r="Y42" s="29">
        <f t="shared" si="54"/>
      </c>
      <c r="Z42" s="31">
        <f t="shared" si="55"/>
      </c>
      <c r="AA42" s="29">
        <f t="shared" si="56"/>
        <v>0</v>
      </c>
      <c r="AE42" s="35">
        <f t="shared" si="19"/>
      </c>
      <c r="AF42" s="36">
        <f t="shared" si="20"/>
      </c>
      <c r="AG42" s="37">
        <f t="shared" si="21"/>
      </c>
      <c r="AH42" s="36">
        <f t="shared" si="22"/>
      </c>
      <c r="AI42" s="36">
        <f t="shared" si="23"/>
      </c>
      <c r="AJ42" s="38">
        <f t="shared" si="24"/>
      </c>
      <c r="AK42" s="38">
        <f t="shared" si="25"/>
      </c>
      <c r="AL42" s="38">
        <f t="shared" si="26"/>
      </c>
      <c r="AN42" s="39">
        <f t="shared" si="27"/>
      </c>
      <c r="AO42" s="36">
        <f t="shared" si="28"/>
      </c>
      <c r="AP42" s="40">
        <f t="shared" si="29"/>
      </c>
      <c r="AQ42" s="41">
        <f t="shared" si="30"/>
      </c>
      <c r="AR42" s="36">
        <f t="shared" si="31"/>
      </c>
      <c r="AS42" s="42">
        <f t="shared" si="32"/>
      </c>
      <c r="AT42" s="36">
        <f t="shared" si="33"/>
      </c>
      <c r="AU42" s="43"/>
      <c r="AV42" s="41">
        <f t="shared" si="34"/>
      </c>
      <c r="AW42" s="29">
        <f t="shared" si="35"/>
      </c>
      <c r="AX42" s="36">
        <f t="shared" si="36"/>
      </c>
      <c r="AY42" s="36">
        <f t="shared" si="37"/>
      </c>
    </row>
    <row r="43" spans="1:51" s="29" customFormat="1" ht="18" customHeight="1">
      <c r="A43" s="44"/>
      <c r="B43" s="45"/>
      <c r="C43" s="45"/>
      <c r="D43" s="1"/>
      <c r="E43" s="1"/>
      <c r="F43" s="2"/>
      <c r="G43" s="11">
        <f t="shared" si="38"/>
      </c>
      <c r="H43" s="47"/>
      <c r="I43" s="11">
        <f t="shared" si="39"/>
      </c>
      <c r="J43" s="12">
        <f t="shared" si="40"/>
      </c>
      <c r="K43" s="13">
        <f t="shared" si="41"/>
      </c>
      <c r="L43" s="31">
        <f t="shared" si="42"/>
      </c>
      <c r="M43" s="13">
        <f t="shared" si="43"/>
      </c>
      <c r="N43" s="11">
        <f t="shared" si="44"/>
      </c>
      <c r="O43" s="11"/>
      <c r="P43" s="13">
        <f t="shared" si="45"/>
        <v>1</v>
      </c>
      <c r="Q43" s="11" t="str">
        <f t="shared" si="46"/>
        <v> </v>
      </c>
      <c r="R43" s="28">
        <f t="shared" si="47"/>
        <v>41.625</v>
      </c>
      <c r="S43" s="13">
        <f t="shared" si="48"/>
      </c>
      <c r="T43" s="13">
        <f t="shared" si="49"/>
      </c>
      <c r="U43" s="11">
        <f t="shared" si="50"/>
      </c>
      <c r="V43" s="29">
        <f t="shared" si="51"/>
        <v>0</v>
      </c>
      <c r="W43" s="11">
        <f t="shared" si="52"/>
      </c>
      <c r="X43" s="11">
        <f t="shared" si="53"/>
      </c>
      <c r="Y43" s="29">
        <f t="shared" si="54"/>
      </c>
      <c r="Z43" s="31">
        <f t="shared" si="55"/>
      </c>
      <c r="AA43" s="29">
        <f t="shared" si="56"/>
        <v>0</v>
      </c>
      <c r="AE43" s="35">
        <f t="shared" si="19"/>
      </c>
      <c r="AF43" s="36">
        <f t="shared" si="20"/>
      </c>
      <c r="AG43" s="37">
        <f t="shared" si="21"/>
      </c>
      <c r="AH43" s="36">
        <f t="shared" si="22"/>
      </c>
      <c r="AI43" s="36">
        <f t="shared" si="23"/>
      </c>
      <c r="AJ43" s="38">
        <f t="shared" si="24"/>
      </c>
      <c r="AK43" s="38">
        <f t="shared" si="25"/>
      </c>
      <c r="AL43" s="38">
        <f t="shared" si="26"/>
      </c>
      <c r="AN43" s="39">
        <f t="shared" si="27"/>
      </c>
      <c r="AO43" s="36">
        <f t="shared" si="28"/>
      </c>
      <c r="AP43" s="40">
        <f t="shared" si="29"/>
      </c>
      <c r="AQ43" s="41">
        <f t="shared" si="30"/>
      </c>
      <c r="AR43" s="36">
        <f t="shared" si="31"/>
      </c>
      <c r="AS43" s="42">
        <f t="shared" si="32"/>
      </c>
      <c r="AT43" s="36">
        <f t="shared" si="33"/>
      </c>
      <c r="AU43" s="43"/>
      <c r="AV43" s="41">
        <f t="shared" si="34"/>
      </c>
      <c r="AW43" s="29">
        <f t="shared" si="35"/>
      </c>
      <c r="AX43" s="36">
        <f t="shared" si="36"/>
      </c>
      <c r="AY43" s="36">
        <f t="shared" si="37"/>
      </c>
    </row>
    <row r="44" spans="1:51" s="29" customFormat="1" ht="18" customHeight="1">
      <c r="A44" s="44"/>
      <c r="B44" s="45"/>
      <c r="C44" s="45"/>
      <c r="D44" s="1"/>
      <c r="E44" s="1"/>
      <c r="F44" s="2"/>
      <c r="G44" s="11">
        <f t="shared" si="38"/>
      </c>
      <c r="H44" s="47"/>
      <c r="I44" s="11">
        <f t="shared" si="39"/>
      </c>
      <c r="J44" s="12">
        <f t="shared" si="40"/>
      </c>
      <c r="K44" s="13">
        <f t="shared" si="41"/>
      </c>
      <c r="L44" s="31">
        <f t="shared" si="42"/>
      </c>
      <c r="M44" s="13">
        <f t="shared" si="43"/>
      </c>
      <c r="N44" s="11">
        <f t="shared" si="44"/>
      </c>
      <c r="O44" s="11"/>
      <c r="P44" s="13">
        <f t="shared" si="45"/>
        <v>1</v>
      </c>
      <c r="Q44" s="11" t="str">
        <f t="shared" si="46"/>
        <v> </v>
      </c>
      <c r="R44" s="28">
        <f t="shared" si="47"/>
        <v>41.625</v>
      </c>
      <c r="S44" s="13">
        <f t="shared" si="48"/>
      </c>
      <c r="T44" s="13">
        <f t="shared" si="49"/>
      </c>
      <c r="U44" s="11">
        <f t="shared" si="50"/>
      </c>
      <c r="V44" s="29">
        <f t="shared" si="51"/>
        <v>0</v>
      </c>
      <c r="W44" s="11">
        <f t="shared" si="52"/>
      </c>
      <c r="X44" s="11">
        <f t="shared" si="53"/>
      </c>
      <c r="Y44" s="29">
        <f t="shared" si="54"/>
      </c>
      <c r="Z44" s="31">
        <f t="shared" si="55"/>
      </c>
      <c r="AA44" s="29">
        <f t="shared" si="56"/>
        <v>0</v>
      </c>
      <c r="AE44" s="35">
        <f t="shared" si="19"/>
      </c>
      <c r="AF44" s="36">
        <f t="shared" si="20"/>
      </c>
      <c r="AG44" s="37">
        <f t="shared" si="21"/>
      </c>
      <c r="AH44" s="36">
        <f t="shared" si="22"/>
      </c>
      <c r="AI44" s="36">
        <f t="shared" si="23"/>
      </c>
      <c r="AJ44" s="38">
        <f t="shared" si="24"/>
      </c>
      <c r="AK44" s="38">
        <f t="shared" si="25"/>
      </c>
      <c r="AL44" s="38">
        <f t="shared" si="26"/>
      </c>
      <c r="AN44" s="39">
        <f t="shared" si="27"/>
      </c>
      <c r="AO44" s="36">
        <f t="shared" si="28"/>
      </c>
      <c r="AP44" s="40">
        <f t="shared" si="29"/>
      </c>
      <c r="AQ44" s="41">
        <f t="shared" si="30"/>
      </c>
      <c r="AR44" s="36">
        <f t="shared" si="31"/>
      </c>
      <c r="AS44" s="42">
        <f t="shared" si="32"/>
      </c>
      <c r="AT44" s="36">
        <f t="shared" si="33"/>
      </c>
      <c r="AU44" s="43"/>
      <c r="AV44" s="41">
        <f t="shared" si="34"/>
      </c>
      <c r="AW44" s="29">
        <f t="shared" si="35"/>
      </c>
      <c r="AX44" s="36">
        <f t="shared" si="36"/>
      </c>
      <c r="AY44" s="36">
        <f t="shared" si="37"/>
      </c>
    </row>
    <row r="45" spans="1:51" s="29" customFormat="1" ht="18" customHeight="1">
      <c r="A45" s="44"/>
      <c r="B45" s="45"/>
      <c r="C45" s="45"/>
      <c r="D45" s="1"/>
      <c r="E45" s="1"/>
      <c r="F45" s="2"/>
      <c r="G45" s="11">
        <f t="shared" si="38"/>
      </c>
      <c r="H45" s="47"/>
      <c r="I45" s="11">
        <f t="shared" si="39"/>
      </c>
      <c r="J45" s="12">
        <f t="shared" si="40"/>
      </c>
      <c r="K45" s="13">
        <f t="shared" si="41"/>
      </c>
      <c r="L45" s="31">
        <f t="shared" si="42"/>
      </c>
      <c r="M45" s="13">
        <f t="shared" si="43"/>
      </c>
      <c r="N45" s="11">
        <f t="shared" si="44"/>
      </c>
      <c r="O45" s="11"/>
      <c r="P45" s="13">
        <f t="shared" si="45"/>
        <v>1</v>
      </c>
      <c r="Q45" s="11" t="str">
        <f t="shared" si="46"/>
        <v> </v>
      </c>
      <c r="R45" s="28">
        <f t="shared" si="47"/>
        <v>41.625</v>
      </c>
      <c r="S45" s="13">
        <f t="shared" si="48"/>
      </c>
      <c r="T45" s="13">
        <f t="shared" si="49"/>
      </c>
      <c r="U45" s="11">
        <f t="shared" si="50"/>
      </c>
      <c r="V45" s="29">
        <f t="shared" si="51"/>
        <v>0</v>
      </c>
      <c r="W45" s="11">
        <f t="shared" si="52"/>
      </c>
      <c r="X45" s="11">
        <f t="shared" si="53"/>
      </c>
      <c r="Y45" s="29">
        <f t="shared" si="54"/>
      </c>
      <c r="Z45" s="31">
        <f t="shared" si="55"/>
      </c>
      <c r="AA45" s="29">
        <f t="shared" si="56"/>
        <v>0</v>
      </c>
      <c r="AE45" s="35">
        <f t="shared" si="19"/>
      </c>
      <c r="AF45" s="36">
        <f t="shared" si="20"/>
      </c>
      <c r="AG45" s="37">
        <f t="shared" si="21"/>
      </c>
      <c r="AH45" s="36">
        <f t="shared" si="22"/>
      </c>
      <c r="AI45" s="36">
        <f t="shared" si="23"/>
      </c>
      <c r="AJ45" s="38">
        <f t="shared" si="24"/>
      </c>
      <c r="AK45" s="38">
        <f t="shared" si="25"/>
      </c>
      <c r="AL45" s="38">
        <f t="shared" si="26"/>
      </c>
      <c r="AN45" s="39">
        <f t="shared" si="27"/>
      </c>
      <c r="AO45" s="36">
        <f t="shared" si="28"/>
      </c>
      <c r="AP45" s="40">
        <f t="shared" si="29"/>
      </c>
      <c r="AQ45" s="41">
        <f t="shared" si="30"/>
      </c>
      <c r="AR45" s="36">
        <f t="shared" si="31"/>
      </c>
      <c r="AS45" s="42">
        <f t="shared" si="32"/>
      </c>
      <c r="AT45" s="36">
        <f t="shared" si="33"/>
      </c>
      <c r="AU45" s="43"/>
      <c r="AV45" s="41">
        <f t="shared" si="34"/>
      </c>
      <c r="AW45" s="29">
        <f t="shared" si="35"/>
      </c>
      <c r="AX45" s="36">
        <f t="shared" si="36"/>
      </c>
      <c r="AY45" s="36">
        <f t="shared" si="37"/>
      </c>
    </row>
    <row r="46" spans="1:51" ht="18" customHeight="1">
      <c r="A46" s="44"/>
      <c r="B46" s="45"/>
      <c r="C46" s="45"/>
      <c r="D46" s="1"/>
      <c r="E46" s="1"/>
      <c r="F46" s="2"/>
      <c r="G46" s="11">
        <f t="shared" si="38"/>
      </c>
      <c r="H46" s="47"/>
      <c r="I46" s="11">
        <f t="shared" si="39"/>
      </c>
      <c r="J46" s="12">
        <f t="shared" si="40"/>
      </c>
      <c r="K46" s="13">
        <f t="shared" si="41"/>
      </c>
      <c r="L46" s="31">
        <f t="shared" si="42"/>
      </c>
      <c r="M46" s="13">
        <f t="shared" si="43"/>
      </c>
      <c r="N46" s="11">
        <f t="shared" si="44"/>
      </c>
      <c r="P46" s="13">
        <f t="shared" si="45"/>
        <v>1</v>
      </c>
      <c r="Q46" s="11" t="str">
        <f t="shared" si="46"/>
        <v> </v>
      </c>
      <c r="R46" s="28">
        <f t="shared" si="47"/>
        <v>41.625</v>
      </c>
      <c r="S46" s="13">
        <f t="shared" si="48"/>
      </c>
      <c r="T46" s="13">
        <f t="shared" si="49"/>
      </c>
      <c r="U46" s="11">
        <f t="shared" si="50"/>
      </c>
      <c r="V46" s="29">
        <f t="shared" si="51"/>
        <v>0</v>
      </c>
      <c r="W46" s="11">
        <f t="shared" si="52"/>
      </c>
      <c r="X46" s="11">
        <f t="shared" si="53"/>
      </c>
      <c r="Y46" s="29">
        <f t="shared" si="54"/>
      </c>
      <c r="Z46" s="31">
        <f t="shared" si="55"/>
      </c>
      <c r="AA46" s="29">
        <f t="shared" si="56"/>
        <v>0</v>
      </c>
      <c r="AE46" s="35">
        <f aca="true" t="shared" si="57" ref="AE46:AE55">IF($J46="","",C$3)</f>
      </c>
      <c r="AF46" s="36">
        <f aca="true" t="shared" si="58" ref="AF46:AF55">IF($J46="","",AF45)</f>
      </c>
      <c r="AG46" s="37">
        <f aca="true" t="shared" si="59" ref="AG46:AG55">IF($J46="","",A$3)</f>
      </c>
      <c r="AH46" s="36">
        <f aca="true" t="shared" si="60" ref="AH46:AH55">IF($J46="","",AH45)</f>
      </c>
      <c r="AI46" s="36">
        <f aca="true" t="shared" si="61" ref="AI46:AI55">IF($J46="","",I$3*24*3600)</f>
      </c>
      <c r="AJ46" s="38">
        <f aca="true" t="shared" si="62" ref="AJ46:AJ55">IF($J46="","",A46)</f>
      </c>
      <c r="AK46" s="38">
        <f aca="true" t="shared" si="63" ref="AK46:AK55">IF($J46="","",B46)</f>
      </c>
      <c r="AL46" s="38">
        <f aca="true" t="shared" si="64" ref="AL46:AL55">IF($J46="","",C46)</f>
      </c>
      <c r="AM46" s="29"/>
      <c r="AN46" s="39">
        <f aca="true" t="shared" si="65" ref="AN46:AN55">IF($J46="","",D46)</f>
      </c>
      <c r="AO46" s="36">
        <f aca="true" t="shared" si="66" ref="AO46:AO55">J46</f>
      </c>
      <c r="AP46" s="40">
        <f aca="true" t="shared" si="67" ref="AP46:AP55">IF($J46="","",F46)</f>
      </c>
      <c r="AQ46" s="41">
        <f aca="true" t="shared" si="68" ref="AQ46:AQ55">IF($J46="","",P46)</f>
      </c>
      <c r="AR46" s="36">
        <f aca="true" t="shared" si="69" ref="AR46:AR55">IF($J46="","",G46*24*3600)</f>
      </c>
      <c r="AS46" s="42">
        <f aca="true" t="shared" si="70" ref="AS46:AS55">IF($J46="","",I46*24*3600)</f>
      </c>
      <c r="AT46" s="36">
        <f aca="true" t="shared" si="71" ref="AT46:AT55">IF($J46="","",K46)</f>
      </c>
      <c r="AU46" s="43"/>
      <c r="AV46" s="41">
        <f aca="true" t="shared" si="72" ref="AV46:AV55">IF(AND($J46&lt;&gt;"",N46=""),"N","")</f>
      </c>
      <c r="AW46" s="29">
        <f aca="true" t="shared" si="73" ref="AW46:AW55">IF(AND($J46&lt;&gt;"",L46&gt;0.05),"s","")</f>
      </c>
      <c r="AX46" s="36">
        <f aca="true" t="shared" si="74" ref="AX46:AX55">IF($J46="","",D46)</f>
      </c>
      <c r="AY46" s="36">
        <f aca="true" t="shared" si="75" ref="AY46:AY55">IF($J46="","",K46-D46)</f>
      </c>
    </row>
    <row r="47" spans="1:51" ht="18" customHeight="1">
      <c r="A47" s="44"/>
      <c r="B47" s="45"/>
      <c r="C47" s="45"/>
      <c r="D47" s="1"/>
      <c r="E47" s="1"/>
      <c r="F47" s="2"/>
      <c r="G47" s="11">
        <f t="shared" si="38"/>
      </c>
      <c r="H47" s="47"/>
      <c r="I47" s="11">
        <f t="shared" si="39"/>
      </c>
      <c r="J47" s="12">
        <f t="shared" si="40"/>
      </c>
      <c r="K47" s="13">
        <f t="shared" si="41"/>
      </c>
      <c r="L47" s="31">
        <f t="shared" si="42"/>
      </c>
      <c r="M47" s="13">
        <f t="shared" si="43"/>
      </c>
      <c r="N47" s="11">
        <f t="shared" si="44"/>
      </c>
      <c r="P47" s="13">
        <f t="shared" si="45"/>
        <v>1</v>
      </c>
      <c r="Q47" s="11" t="str">
        <f t="shared" si="46"/>
        <v> </v>
      </c>
      <c r="R47" s="28">
        <f t="shared" si="47"/>
        <v>41.625</v>
      </c>
      <c r="S47" s="13">
        <f t="shared" si="48"/>
      </c>
      <c r="T47" s="13">
        <f t="shared" si="49"/>
      </c>
      <c r="U47" s="11">
        <f t="shared" si="50"/>
      </c>
      <c r="V47" s="29">
        <f t="shared" si="51"/>
        <v>0</v>
      </c>
      <c r="W47" s="11">
        <f t="shared" si="52"/>
      </c>
      <c r="X47" s="11">
        <f t="shared" si="53"/>
      </c>
      <c r="Y47" s="29">
        <f t="shared" si="54"/>
      </c>
      <c r="Z47" s="31">
        <f t="shared" si="55"/>
      </c>
      <c r="AA47" s="29">
        <f t="shared" si="56"/>
        <v>0</v>
      </c>
      <c r="AE47" s="35">
        <f t="shared" si="57"/>
      </c>
      <c r="AF47" s="36">
        <f t="shared" si="58"/>
      </c>
      <c r="AG47" s="37">
        <f t="shared" si="59"/>
      </c>
      <c r="AH47" s="36">
        <f t="shared" si="60"/>
      </c>
      <c r="AI47" s="36">
        <f t="shared" si="61"/>
      </c>
      <c r="AJ47" s="38">
        <f t="shared" si="62"/>
      </c>
      <c r="AK47" s="38">
        <f t="shared" si="63"/>
      </c>
      <c r="AL47" s="38">
        <f t="shared" si="64"/>
      </c>
      <c r="AM47" s="29"/>
      <c r="AN47" s="39">
        <f t="shared" si="65"/>
      </c>
      <c r="AO47" s="36">
        <f t="shared" si="66"/>
      </c>
      <c r="AP47" s="40">
        <f t="shared" si="67"/>
      </c>
      <c r="AQ47" s="41">
        <f t="shared" si="68"/>
      </c>
      <c r="AR47" s="36">
        <f t="shared" si="69"/>
      </c>
      <c r="AS47" s="42">
        <f t="shared" si="70"/>
      </c>
      <c r="AT47" s="36">
        <f t="shared" si="71"/>
      </c>
      <c r="AU47" s="43"/>
      <c r="AV47" s="41">
        <f t="shared" si="72"/>
      </c>
      <c r="AW47" s="29">
        <f t="shared" si="73"/>
      </c>
      <c r="AX47" s="36">
        <f t="shared" si="74"/>
      </c>
      <c r="AY47" s="36">
        <f t="shared" si="75"/>
      </c>
    </row>
    <row r="48" spans="1:51" ht="18" customHeight="1">
      <c r="A48" s="44"/>
      <c r="B48" s="45"/>
      <c r="C48" s="45"/>
      <c r="D48" s="1"/>
      <c r="E48" s="1"/>
      <c r="F48" s="2"/>
      <c r="G48" s="11">
        <f t="shared" si="38"/>
      </c>
      <c r="H48" s="47"/>
      <c r="I48" s="11">
        <f t="shared" si="39"/>
      </c>
      <c r="J48" s="12">
        <f t="shared" si="40"/>
      </c>
      <c r="K48" s="13">
        <f t="shared" si="41"/>
      </c>
      <c r="L48" s="31">
        <f t="shared" si="42"/>
      </c>
      <c r="M48" s="13">
        <f t="shared" si="43"/>
      </c>
      <c r="N48" s="11">
        <f t="shared" si="44"/>
      </c>
      <c r="P48" s="13">
        <f t="shared" si="45"/>
        <v>1</v>
      </c>
      <c r="Q48" s="11" t="str">
        <f t="shared" si="46"/>
        <v> </v>
      </c>
      <c r="R48" s="28">
        <f t="shared" si="47"/>
        <v>41.625</v>
      </c>
      <c r="S48" s="13">
        <f t="shared" si="48"/>
      </c>
      <c r="T48" s="13">
        <f t="shared" si="49"/>
      </c>
      <c r="U48" s="11">
        <f t="shared" si="50"/>
      </c>
      <c r="V48" s="29">
        <f t="shared" si="51"/>
        <v>0</v>
      </c>
      <c r="W48" s="11">
        <f t="shared" si="52"/>
      </c>
      <c r="X48" s="11">
        <f t="shared" si="53"/>
      </c>
      <c r="Y48" s="29">
        <f t="shared" si="54"/>
      </c>
      <c r="Z48" s="31">
        <f t="shared" si="55"/>
      </c>
      <c r="AA48" s="29">
        <f t="shared" si="56"/>
        <v>0</v>
      </c>
      <c r="AE48" s="35">
        <f t="shared" si="57"/>
      </c>
      <c r="AF48" s="36">
        <f t="shared" si="58"/>
      </c>
      <c r="AG48" s="37">
        <f t="shared" si="59"/>
      </c>
      <c r="AH48" s="36">
        <f t="shared" si="60"/>
      </c>
      <c r="AI48" s="36">
        <f t="shared" si="61"/>
      </c>
      <c r="AJ48" s="38">
        <f t="shared" si="62"/>
      </c>
      <c r="AK48" s="38">
        <f t="shared" si="63"/>
      </c>
      <c r="AL48" s="38">
        <f t="shared" si="64"/>
      </c>
      <c r="AM48" s="29"/>
      <c r="AN48" s="39">
        <f t="shared" si="65"/>
      </c>
      <c r="AO48" s="36">
        <f t="shared" si="66"/>
      </c>
      <c r="AP48" s="40">
        <f t="shared" si="67"/>
      </c>
      <c r="AQ48" s="41">
        <f t="shared" si="68"/>
      </c>
      <c r="AR48" s="36">
        <f t="shared" si="69"/>
      </c>
      <c r="AS48" s="42">
        <f t="shared" si="70"/>
      </c>
      <c r="AT48" s="36">
        <f t="shared" si="71"/>
      </c>
      <c r="AU48" s="43"/>
      <c r="AV48" s="41">
        <f t="shared" si="72"/>
      </c>
      <c r="AW48" s="29">
        <f t="shared" si="73"/>
      </c>
      <c r="AX48" s="36">
        <f t="shared" si="74"/>
      </c>
      <c r="AY48" s="36">
        <f t="shared" si="75"/>
      </c>
    </row>
    <row r="49" spans="1:51" ht="18" customHeight="1">
      <c r="A49" s="44"/>
      <c r="B49" s="45"/>
      <c r="C49" s="45"/>
      <c r="D49" s="1"/>
      <c r="E49" s="1"/>
      <c r="F49" s="2"/>
      <c r="G49" s="11">
        <f t="shared" si="38"/>
      </c>
      <c r="H49" s="47"/>
      <c r="I49" s="11">
        <f t="shared" si="39"/>
      </c>
      <c r="J49" s="12">
        <f t="shared" si="40"/>
      </c>
      <c r="K49" s="13">
        <f t="shared" si="41"/>
      </c>
      <c r="L49" s="31">
        <f t="shared" si="42"/>
      </c>
      <c r="M49" s="13">
        <f t="shared" si="43"/>
      </c>
      <c r="N49" s="11">
        <f t="shared" si="44"/>
      </c>
      <c r="P49" s="13">
        <f t="shared" si="45"/>
        <v>1</v>
      </c>
      <c r="Q49" s="11" t="str">
        <f t="shared" si="46"/>
        <v> </v>
      </c>
      <c r="R49" s="28">
        <f t="shared" si="47"/>
        <v>41.625</v>
      </c>
      <c r="S49" s="13">
        <f t="shared" si="48"/>
      </c>
      <c r="T49" s="13">
        <f t="shared" si="49"/>
      </c>
      <c r="U49" s="11">
        <f t="shared" si="50"/>
      </c>
      <c r="V49" s="29">
        <f t="shared" si="51"/>
        <v>0</v>
      </c>
      <c r="W49" s="11">
        <f t="shared" si="52"/>
      </c>
      <c r="X49" s="11">
        <f t="shared" si="53"/>
      </c>
      <c r="Y49" s="29">
        <f t="shared" si="54"/>
      </c>
      <c r="Z49" s="31">
        <f t="shared" si="55"/>
      </c>
      <c r="AA49" s="29">
        <f t="shared" si="56"/>
        <v>0</v>
      </c>
      <c r="AE49" s="35">
        <f t="shared" si="57"/>
      </c>
      <c r="AF49" s="36">
        <f t="shared" si="58"/>
      </c>
      <c r="AG49" s="37">
        <f t="shared" si="59"/>
      </c>
      <c r="AH49" s="36">
        <f t="shared" si="60"/>
      </c>
      <c r="AI49" s="36">
        <f t="shared" si="61"/>
      </c>
      <c r="AJ49" s="38">
        <f t="shared" si="62"/>
      </c>
      <c r="AK49" s="38">
        <f t="shared" si="63"/>
      </c>
      <c r="AL49" s="38">
        <f t="shared" si="64"/>
      </c>
      <c r="AM49" s="29"/>
      <c r="AN49" s="39">
        <f t="shared" si="65"/>
      </c>
      <c r="AO49" s="36">
        <f t="shared" si="66"/>
      </c>
      <c r="AP49" s="40">
        <f t="shared" si="67"/>
      </c>
      <c r="AQ49" s="41">
        <f t="shared" si="68"/>
      </c>
      <c r="AR49" s="36">
        <f t="shared" si="69"/>
      </c>
      <c r="AS49" s="42">
        <f t="shared" si="70"/>
      </c>
      <c r="AT49" s="36">
        <f t="shared" si="71"/>
      </c>
      <c r="AU49" s="43"/>
      <c r="AV49" s="41">
        <f t="shared" si="72"/>
      </c>
      <c r="AW49" s="29">
        <f t="shared" si="73"/>
      </c>
      <c r="AX49" s="36">
        <f t="shared" si="74"/>
      </c>
      <c r="AY49" s="36">
        <f t="shared" si="75"/>
      </c>
    </row>
    <row r="50" spans="1:51" ht="18" customHeight="1">
      <c r="A50" s="44"/>
      <c r="B50" s="45"/>
      <c r="C50" s="45"/>
      <c r="D50" s="1"/>
      <c r="E50" s="1"/>
      <c r="F50" s="2"/>
      <c r="G50" s="11">
        <f t="shared" si="38"/>
      </c>
      <c r="H50" s="47"/>
      <c r="I50" s="11">
        <f t="shared" si="39"/>
      </c>
      <c r="J50" s="12">
        <f t="shared" si="40"/>
      </c>
      <c r="K50" s="13">
        <f t="shared" si="41"/>
      </c>
      <c r="L50" s="31">
        <f t="shared" si="42"/>
      </c>
      <c r="M50" s="13">
        <f t="shared" si="43"/>
      </c>
      <c r="N50" s="11">
        <f t="shared" si="44"/>
      </c>
      <c r="P50" s="13">
        <f t="shared" si="45"/>
        <v>1</v>
      </c>
      <c r="Q50" s="11" t="str">
        <f t="shared" si="46"/>
        <v> </v>
      </c>
      <c r="R50" s="28">
        <f t="shared" si="47"/>
        <v>41.625</v>
      </c>
      <c r="S50" s="13">
        <f t="shared" si="48"/>
      </c>
      <c r="T50" s="13">
        <f t="shared" si="49"/>
      </c>
      <c r="U50" s="11">
        <f t="shared" si="50"/>
      </c>
      <c r="V50" s="29">
        <f t="shared" si="51"/>
        <v>0</v>
      </c>
      <c r="W50" s="11">
        <f t="shared" si="52"/>
      </c>
      <c r="X50" s="11">
        <f t="shared" si="53"/>
      </c>
      <c r="Y50" s="29">
        <f t="shared" si="54"/>
      </c>
      <c r="Z50" s="31">
        <f t="shared" si="55"/>
      </c>
      <c r="AA50" s="29">
        <f t="shared" si="56"/>
        <v>0</v>
      </c>
      <c r="AE50" s="35">
        <f t="shared" si="57"/>
      </c>
      <c r="AF50" s="36">
        <f t="shared" si="58"/>
      </c>
      <c r="AG50" s="37">
        <f t="shared" si="59"/>
      </c>
      <c r="AH50" s="36">
        <f t="shared" si="60"/>
      </c>
      <c r="AI50" s="36">
        <f t="shared" si="61"/>
      </c>
      <c r="AJ50" s="38">
        <f t="shared" si="62"/>
      </c>
      <c r="AK50" s="38">
        <f t="shared" si="63"/>
      </c>
      <c r="AL50" s="38">
        <f t="shared" si="64"/>
      </c>
      <c r="AM50" s="29"/>
      <c r="AN50" s="39">
        <f t="shared" si="65"/>
      </c>
      <c r="AO50" s="36">
        <f t="shared" si="66"/>
      </c>
      <c r="AP50" s="40">
        <f t="shared" si="67"/>
      </c>
      <c r="AQ50" s="41">
        <f t="shared" si="68"/>
      </c>
      <c r="AR50" s="36">
        <f t="shared" si="69"/>
      </c>
      <c r="AS50" s="42">
        <f t="shared" si="70"/>
      </c>
      <c r="AT50" s="36">
        <f t="shared" si="71"/>
      </c>
      <c r="AU50" s="43"/>
      <c r="AV50" s="41">
        <f t="shared" si="72"/>
      </c>
      <c r="AW50" s="29">
        <f t="shared" si="73"/>
      </c>
      <c r="AX50" s="36">
        <f t="shared" si="74"/>
      </c>
      <c r="AY50" s="36">
        <f t="shared" si="75"/>
      </c>
    </row>
    <row r="51" spans="1:51" ht="18" customHeight="1">
      <c r="A51" s="44"/>
      <c r="B51" s="45"/>
      <c r="C51" s="45"/>
      <c r="D51" s="1"/>
      <c r="E51" s="1"/>
      <c r="F51" s="2"/>
      <c r="G51" s="11">
        <f t="shared" si="38"/>
      </c>
      <c r="H51" s="47"/>
      <c r="I51" s="11">
        <f t="shared" si="39"/>
      </c>
      <c r="J51" s="12">
        <f t="shared" si="40"/>
      </c>
      <c r="K51" s="13">
        <f t="shared" si="41"/>
      </c>
      <c r="L51" s="31">
        <f t="shared" si="42"/>
      </c>
      <c r="M51" s="13">
        <f t="shared" si="43"/>
      </c>
      <c r="N51" s="11">
        <f t="shared" si="44"/>
      </c>
      <c r="P51" s="13">
        <f t="shared" si="45"/>
        <v>1</v>
      </c>
      <c r="Q51" s="11" t="str">
        <f t="shared" si="46"/>
        <v> </v>
      </c>
      <c r="R51" s="28">
        <f t="shared" si="47"/>
        <v>41.625</v>
      </c>
      <c r="S51" s="13">
        <f t="shared" si="48"/>
      </c>
      <c r="T51" s="13">
        <f t="shared" si="49"/>
      </c>
      <c r="U51" s="11">
        <f t="shared" si="50"/>
      </c>
      <c r="V51" s="29">
        <f t="shared" si="51"/>
        <v>0</v>
      </c>
      <c r="W51" s="11">
        <f t="shared" si="52"/>
      </c>
      <c r="X51" s="11">
        <f t="shared" si="53"/>
      </c>
      <c r="Y51" s="29">
        <f t="shared" si="54"/>
      </c>
      <c r="Z51" s="31">
        <f t="shared" si="55"/>
      </c>
      <c r="AA51" s="29">
        <f t="shared" si="56"/>
        <v>0</v>
      </c>
      <c r="AE51" s="35">
        <f t="shared" si="57"/>
      </c>
      <c r="AF51" s="36">
        <f t="shared" si="58"/>
      </c>
      <c r="AG51" s="37">
        <f t="shared" si="59"/>
      </c>
      <c r="AH51" s="36">
        <f t="shared" si="60"/>
      </c>
      <c r="AI51" s="36">
        <f t="shared" si="61"/>
      </c>
      <c r="AJ51" s="38">
        <f t="shared" si="62"/>
      </c>
      <c r="AK51" s="38">
        <f t="shared" si="63"/>
      </c>
      <c r="AL51" s="38">
        <f t="shared" si="64"/>
      </c>
      <c r="AM51" s="29"/>
      <c r="AN51" s="39">
        <f t="shared" si="65"/>
      </c>
      <c r="AO51" s="36">
        <f t="shared" si="66"/>
      </c>
      <c r="AP51" s="40">
        <f t="shared" si="67"/>
      </c>
      <c r="AQ51" s="41">
        <f t="shared" si="68"/>
      </c>
      <c r="AR51" s="36">
        <f t="shared" si="69"/>
      </c>
      <c r="AS51" s="42">
        <f t="shared" si="70"/>
      </c>
      <c r="AT51" s="36">
        <f t="shared" si="71"/>
      </c>
      <c r="AU51" s="43"/>
      <c r="AV51" s="41">
        <f t="shared" si="72"/>
      </c>
      <c r="AW51" s="29">
        <f t="shared" si="73"/>
      </c>
      <c r="AX51" s="36">
        <f t="shared" si="74"/>
      </c>
      <c r="AY51" s="36">
        <f t="shared" si="75"/>
      </c>
    </row>
    <row r="52" spans="1:51" ht="18" customHeight="1">
      <c r="A52" s="44"/>
      <c r="B52" s="45"/>
      <c r="C52" s="45"/>
      <c r="D52" s="1"/>
      <c r="E52" s="1"/>
      <c r="F52" s="2"/>
      <c r="G52" s="11">
        <f t="shared" si="38"/>
      </c>
      <c r="H52" s="47"/>
      <c r="I52" s="11">
        <f t="shared" si="39"/>
      </c>
      <c r="J52" s="12">
        <f t="shared" si="40"/>
      </c>
      <c r="K52" s="13">
        <f t="shared" si="41"/>
      </c>
      <c r="L52" s="31">
        <f t="shared" si="42"/>
      </c>
      <c r="M52" s="13">
        <f t="shared" si="43"/>
      </c>
      <c r="N52" s="11">
        <f t="shared" si="44"/>
      </c>
      <c r="P52" s="13">
        <f t="shared" si="45"/>
        <v>1</v>
      </c>
      <c r="Q52" s="11" t="str">
        <f t="shared" si="46"/>
        <v> </v>
      </c>
      <c r="R52" s="28">
        <f t="shared" si="47"/>
        <v>41.625</v>
      </c>
      <c r="S52" s="13">
        <f t="shared" si="48"/>
      </c>
      <c r="T52" s="13">
        <f t="shared" si="49"/>
      </c>
      <c r="U52" s="11">
        <f t="shared" si="50"/>
      </c>
      <c r="V52" s="29">
        <f t="shared" si="51"/>
        <v>0</v>
      </c>
      <c r="W52" s="11">
        <f t="shared" si="52"/>
      </c>
      <c r="X52" s="11">
        <f t="shared" si="53"/>
      </c>
      <c r="Y52" s="29">
        <f t="shared" si="54"/>
      </c>
      <c r="Z52" s="31">
        <f t="shared" si="55"/>
      </c>
      <c r="AA52" s="29">
        <f t="shared" si="56"/>
        <v>0</v>
      </c>
      <c r="AE52" s="35">
        <f t="shared" si="57"/>
      </c>
      <c r="AF52" s="36">
        <f t="shared" si="58"/>
      </c>
      <c r="AG52" s="37">
        <f t="shared" si="59"/>
      </c>
      <c r="AH52" s="36">
        <f t="shared" si="60"/>
      </c>
      <c r="AI52" s="36">
        <f t="shared" si="61"/>
      </c>
      <c r="AJ52" s="38">
        <f t="shared" si="62"/>
      </c>
      <c r="AK52" s="38">
        <f t="shared" si="63"/>
      </c>
      <c r="AL52" s="38">
        <f t="shared" si="64"/>
      </c>
      <c r="AM52" s="29"/>
      <c r="AN52" s="39">
        <f t="shared" si="65"/>
      </c>
      <c r="AO52" s="36">
        <f t="shared" si="66"/>
      </c>
      <c r="AP52" s="40">
        <f t="shared" si="67"/>
      </c>
      <c r="AQ52" s="41">
        <f t="shared" si="68"/>
      </c>
      <c r="AR52" s="36">
        <f t="shared" si="69"/>
      </c>
      <c r="AS52" s="42">
        <f t="shared" si="70"/>
      </c>
      <c r="AT52" s="36">
        <f t="shared" si="71"/>
      </c>
      <c r="AU52" s="43"/>
      <c r="AV52" s="41">
        <f t="shared" si="72"/>
      </c>
      <c r="AW52" s="29">
        <f t="shared" si="73"/>
      </c>
      <c r="AX52" s="36">
        <f t="shared" si="74"/>
      </c>
      <c r="AY52" s="36">
        <f t="shared" si="75"/>
      </c>
    </row>
    <row r="53" spans="1:51" ht="18" customHeight="1">
      <c r="A53" s="44"/>
      <c r="B53" s="45"/>
      <c r="C53" s="45"/>
      <c r="D53" s="1"/>
      <c r="E53" s="1"/>
      <c r="F53" s="2"/>
      <c r="G53" s="11">
        <f t="shared" si="38"/>
      </c>
      <c r="H53" s="47"/>
      <c r="I53" s="11">
        <f t="shared" si="39"/>
      </c>
      <c r="J53" s="12">
        <f t="shared" si="40"/>
      </c>
      <c r="K53" s="13">
        <f t="shared" si="41"/>
      </c>
      <c r="L53" s="31">
        <f t="shared" si="42"/>
      </c>
      <c r="M53" s="13">
        <f t="shared" si="43"/>
      </c>
      <c r="N53" s="11">
        <f t="shared" si="44"/>
      </c>
      <c r="P53" s="13">
        <f t="shared" si="45"/>
        <v>1</v>
      </c>
      <c r="Q53" s="11" t="str">
        <f t="shared" si="46"/>
        <v> </v>
      </c>
      <c r="R53" s="28">
        <f t="shared" si="47"/>
        <v>41.625</v>
      </c>
      <c r="S53" s="13">
        <f t="shared" si="48"/>
      </c>
      <c r="T53" s="13">
        <f t="shared" si="49"/>
      </c>
      <c r="U53" s="11">
        <f t="shared" si="50"/>
      </c>
      <c r="V53" s="29">
        <f t="shared" si="51"/>
        <v>0</v>
      </c>
      <c r="W53" s="11">
        <f t="shared" si="52"/>
      </c>
      <c r="X53" s="11">
        <f t="shared" si="53"/>
      </c>
      <c r="Y53" s="29">
        <f t="shared" si="54"/>
      </c>
      <c r="Z53" s="31">
        <f t="shared" si="55"/>
      </c>
      <c r="AA53" s="29">
        <f t="shared" si="56"/>
        <v>0</v>
      </c>
      <c r="AE53" s="35">
        <f t="shared" si="57"/>
      </c>
      <c r="AF53" s="36">
        <f t="shared" si="58"/>
      </c>
      <c r="AG53" s="37">
        <f t="shared" si="59"/>
      </c>
      <c r="AH53" s="36">
        <f t="shared" si="60"/>
      </c>
      <c r="AI53" s="36">
        <f t="shared" si="61"/>
      </c>
      <c r="AJ53" s="38">
        <f t="shared" si="62"/>
      </c>
      <c r="AK53" s="38">
        <f t="shared" si="63"/>
      </c>
      <c r="AL53" s="38">
        <f t="shared" si="64"/>
      </c>
      <c r="AM53" s="29"/>
      <c r="AN53" s="39">
        <f t="shared" si="65"/>
      </c>
      <c r="AO53" s="36">
        <f t="shared" si="66"/>
      </c>
      <c r="AP53" s="40">
        <f t="shared" si="67"/>
      </c>
      <c r="AQ53" s="41">
        <f t="shared" si="68"/>
      </c>
      <c r="AR53" s="36">
        <f t="shared" si="69"/>
      </c>
      <c r="AS53" s="42">
        <f t="shared" si="70"/>
      </c>
      <c r="AT53" s="36">
        <f t="shared" si="71"/>
      </c>
      <c r="AU53" s="43"/>
      <c r="AV53" s="41">
        <f t="shared" si="72"/>
      </c>
      <c r="AW53" s="29">
        <f t="shared" si="73"/>
      </c>
      <c r="AX53" s="36">
        <f t="shared" si="74"/>
      </c>
      <c r="AY53" s="36">
        <f t="shared" si="75"/>
      </c>
    </row>
    <row r="54" spans="1:51" ht="18" customHeight="1">
      <c r="A54" s="44"/>
      <c r="B54" s="45"/>
      <c r="C54" s="45"/>
      <c r="D54" s="1"/>
      <c r="E54" s="1"/>
      <c r="F54" s="2"/>
      <c r="G54" s="11">
        <f t="shared" si="38"/>
      </c>
      <c r="H54" s="47"/>
      <c r="I54" s="11">
        <f t="shared" si="39"/>
      </c>
      <c r="J54" s="12">
        <f t="shared" si="40"/>
      </c>
      <c r="K54" s="13">
        <f t="shared" si="41"/>
      </c>
      <c r="L54" s="31">
        <f t="shared" si="42"/>
      </c>
      <c r="M54" s="13">
        <f t="shared" si="43"/>
      </c>
      <c r="N54" s="11">
        <f t="shared" si="44"/>
      </c>
      <c r="P54" s="13">
        <f t="shared" si="45"/>
        <v>1</v>
      </c>
      <c r="Q54" s="11" t="str">
        <f t="shared" si="46"/>
        <v> </v>
      </c>
      <c r="R54" s="28">
        <f t="shared" si="47"/>
        <v>41.625</v>
      </c>
      <c r="S54" s="13">
        <f t="shared" si="48"/>
      </c>
      <c r="T54" s="13">
        <f t="shared" si="49"/>
      </c>
      <c r="U54" s="11">
        <f t="shared" si="50"/>
      </c>
      <c r="V54" s="29">
        <f t="shared" si="51"/>
        <v>0</v>
      </c>
      <c r="W54" s="11">
        <f t="shared" si="52"/>
      </c>
      <c r="X54" s="11">
        <f t="shared" si="53"/>
      </c>
      <c r="Y54" s="29">
        <f t="shared" si="54"/>
      </c>
      <c r="Z54" s="31">
        <f t="shared" si="55"/>
      </c>
      <c r="AA54" s="29">
        <f t="shared" si="56"/>
        <v>0</v>
      </c>
      <c r="AE54" s="35">
        <f t="shared" si="57"/>
      </c>
      <c r="AF54" s="36">
        <f t="shared" si="58"/>
      </c>
      <c r="AG54" s="37">
        <f t="shared" si="59"/>
      </c>
      <c r="AH54" s="36">
        <f t="shared" si="60"/>
      </c>
      <c r="AI54" s="36">
        <f t="shared" si="61"/>
      </c>
      <c r="AJ54" s="38">
        <f t="shared" si="62"/>
      </c>
      <c r="AK54" s="38">
        <f t="shared" si="63"/>
      </c>
      <c r="AL54" s="38">
        <f t="shared" si="64"/>
      </c>
      <c r="AM54" s="29"/>
      <c r="AN54" s="39">
        <f t="shared" si="65"/>
      </c>
      <c r="AO54" s="36">
        <f t="shared" si="66"/>
      </c>
      <c r="AP54" s="40">
        <f t="shared" si="67"/>
      </c>
      <c r="AQ54" s="41">
        <f t="shared" si="68"/>
      </c>
      <c r="AR54" s="36">
        <f t="shared" si="69"/>
      </c>
      <c r="AS54" s="42">
        <f t="shared" si="70"/>
      </c>
      <c r="AT54" s="36">
        <f t="shared" si="71"/>
      </c>
      <c r="AU54" s="43"/>
      <c r="AV54" s="41">
        <f t="shared" si="72"/>
      </c>
      <c r="AW54" s="29">
        <f t="shared" si="73"/>
      </c>
      <c r="AX54" s="36">
        <f t="shared" si="74"/>
      </c>
      <c r="AY54" s="36">
        <f t="shared" si="75"/>
      </c>
    </row>
    <row r="55" spans="1:51" ht="18" customHeight="1">
      <c r="A55" s="44"/>
      <c r="B55" s="45"/>
      <c r="C55" s="45"/>
      <c r="D55" s="1"/>
      <c r="E55" s="1"/>
      <c r="F55" s="2"/>
      <c r="G55" s="11">
        <f t="shared" si="38"/>
      </c>
      <c r="H55" s="47"/>
      <c r="I55" s="11">
        <f t="shared" si="39"/>
      </c>
      <c r="J55" s="12">
        <f t="shared" si="40"/>
      </c>
      <c r="K55" s="13">
        <f t="shared" si="41"/>
      </c>
      <c r="L55" s="31">
        <f t="shared" si="42"/>
      </c>
      <c r="M55" s="13">
        <f t="shared" si="43"/>
      </c>
      <c r="N55" s="11">
        <f t="shared" si="44"/>
      </c>
      <c r="P55" s="13">
        <f t="shared" si="45"/>
        <v>1</v>
      </c>
      <c r="Q55" s="11" t="str">
        <f t="shared" si="46"/>
        <v> </v>
      </c>
      <c r="R55" s="28">
        <f t="shared" si="47"/>
        <v>41.625</v>
      </c>
      <c r="S55" s="13">
        <f t="shared" si="48"/>
      </c>
      <c r="T55" s="13">
        <f t="shared" si="49"/>
      </c>
      <c r="U55" s="11">
        <f t="shared" si="50"/>
      </c>
      <c r="V55" s="29">
        <f t="shared" si="51"/>
        <v>0</v>
      </c>
      <c r="W55" s="11">
        <f t="shared" si="52"/>
      </c>
      <c r="X55" s="11">
        <f t="shared" si="53"/>
      </c>
      <c r="Y55" s="29">
        <f t="shared" si="54"/>
      </c>
      <c r="Z55" s="31">
        <f t="shared" si="55"/>
      </c>
      <c r="AA55" s="29">
        <f t="shared" si="56"/>
        <v>0</v>
      </c>
      <c r="AE55" s="35">
        <f t="shared" si="57"/>
      </c>
      <c r="AF55" s="36">
        <f t="shared" si="58"/>
      </c>
      <c r="AG55" s="37">
        <f t="shared" si="59"/>
      </c>
      <c r="AH55" s="36">
        <f t="shared" si="60"/>
      </c>
      <c r="AI55" s="36">
        <f t="shared" si="61"/>
      </c>
      <c r="AJ55" s="38">
        <f t="shared" si="62"/>
      </c>
      <c r="AK55" s="38">
        <f t="shared" si="63"/>
      </c>
      <c r="AL55" s="38">
        <f t="shared" si="64"/>
      </c>
      <c r="AM55" s="29"/>
      <c r="AN55" s="39">
        <f t="shared" si="65"/>
      </c>
      <c r="AO55" s="36">
        <f t="shared" si="66"/>
      </c>
      <c r="AP55" s="40">
        <f t="shared" si="67"/>
      </c>
      <c r="AQ55" s="41">
        <f t="shared" si="68"/>
      </c>
      <c r="AR55" s="36">
        <f t="shared" si="69"/>
      </c>
      <c r="AS55" s="42">
        <f t="shared" si="70"/>
      </c>
      <c r="AT55" s="36">
        <f t="shared" si="71"/>
      </c>
      <c r="AU55" s="43"/>
      <c r="AV55" s="41">
        <f t="shared" si="72"/>
      </c>
      <c r="AW55" s="29">
        <f t="shared" si="73"/>
      </c>
      <c r="AX55" s="36">
        <f t="shared" si="74"/>
      </c>
      <c r="AY55" s="36">
        <f t="shared" si="75"/>
      </c>
    </row>
    <row r="56" ht="12.75">
      <c r="R56" s="23">
        <v>41.625</v>
      </c>
    </row>
  </sheetData>
  <sheetProtection sheet="1" objects="1" scenarios="1"/>
  <printOptions/>
  <pageMargins left="0.63" right="0.57" top="0.76" bottom="0.73" header="0.5" footer="0.5"/>
  <pageSetup fitToHeight="1" fitToWidth="1" horizontalDpi="200" verticalDpi="200" orientation="portrait" paperSize="9" scale="65" r:id="rId4"/>
  <headerFooter alignWithMargins="0">
    <oddHeader>&amp;C&amp;"Arial,Bold"&amp;16RYA Race Result and YR2 Achieved Performance Spreadsheet</oddHeader>
    <oddFooter>&amp;L&amp;8File: &amp;F  Sheet: &amp;A  Printed &amp;D @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RYA Portsmouth Yardstick Advisory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RYA_YR2_v1 race result spreadsheet </dc:title>
  <dc:subject>YR2 performance assessment</dc:subject>
  <dc:creator>Jim Scott</dc:creator>
  <cp:keywords/>
  <dc:description>15/02/06: Issue 1</dc:description>
  <cp:lastModifiedBy>BarnesR</cp:lastModifiedBy>
  <cp:lastPrinted>2006-02-15T21:12:58Z</cp:lastPrinted>
  <dcterms:created xsi:type="dcterms:W3CDTF">2002-05-21T07:26:01Z</dcterms:created>
  <dcterms:modified xsi:type="dcterms:W3CDTF">2013-05-07T08:46:46Z</dcterms:modified>
  <cp:category/>
  <cp:version/>
  <cp:contentType/>
  <cp:contentStatus/>
</cp:coreProperties>
</file>